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t\shares\kthomes\NZweifel\Eigene Dokumente\CMI\5710943cc6724fd7ad835f287b470228\"/>
    </mc:Choice>
  </mc:AlternateContent>
  <bookViews>
    <workbookView xWindow="0" yWindow="0" windowWidth="28800" windowHeight="12150"/>
  </bookViews>
  <sheets>
    <sheet name="Verhältnismässigkeit ASTRA" sheetId="1" r:id="rId1"/>
  </sheets>
  <externalReferences>
    <externalReference r:id="rId2"/>
  </externalReferences>
  <definedNames>
    <definedName name="Anlage">'[1]Entw. Verkehrsflächen'!$BO$21:$BO$30</definedName>
    <definedName name="ASTRAKlassen">'[1]Entw. Verkehrsflächen'!$BR$21:$CF$30</definedName>
    <definedName name="Auswahl">'[1]Entw. Liegenschaftsbereich'!$AR$5:$AR$6</definedName>
    <definedName name="GWB">'Verhältnismässigkeit ASTRA'!$N$7:$N$9</definedName>
    <definedName name="Ja">'Verhältnismässigkeit ASTRA'!$L$8:$L$9</definedName>
    <definedName name="Klasse">'Verhältnismässigkeit ASTRA'!$P$7:$P$9</definedName>
    <definedName name="Leistungsklasse">'[1]Entw. Verkehrsflächen'!$BB$8:$BB$12</definedName>
    <definedName name="Leistungsklassen">'[1]Entw. Verkehrsflächen'!$BB$35:$BG$39</definedName>
    <definedName name="LSW">'Verhältnismässigkeit ASTRA'!$M$7:$M$9</definedName>
    <definedName name="Nutz">'Verhältnismässigkeit ASTRA'!$O$7:$O$11</definedName>
    <definedName name="RintensNeu">'[1]Dim Versickerung+Retention'!$Q$7:$AB$23</definedName>
    <definedName name="UnsicherNeu">'[1]Dim Versickerung+Retention'!$Q$37:$AB$53</definedName>
    <definedName name="wIRKUNGSGRAD">'[1]Entw. Liegenschaftsbereich'!$N$94:$O$96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I47" i="1"/>
  <c r="I45" i="1"/>
  <c r="I44" i="1"/>
  <c r="I43" i="1"/>
  <c r="H39" i="1"/>
  <c r="H41" i="1" s="1"/>
  <c r="H42" i="1" s="1"/>
  <c r="I42" i="1" s="1"/>
  <c r="I31" i="1"/>
  <c r="I30" i="1"/>
  <c r="H29" i="1"/>
  <c r="I29" i="1" s="1"/>
  <c r="H28" i="1"/>
  <c r="I28" i="1" s="1"/>
  <c r="I27" i="1"/>
  <c r="I26" i="1"/>
  <c r="I20" i="1"/>
  <c r="I19" i="1"/>
  <c r="I18" i="1"/>
  <c r="I17" i="1"/>
  <c r="I16" i="1"/>
  <c r="I22" i="1" l="1"/>
  <c r="I33" i="1" s="1"/>
  <c r="I53" i="1" s="1"/>
  <c r="I46" i="1"/>
  <c r="I52" i="1" s="1"/>
  <c r="I55" i="1" l="1"/>
  <c r="F57" i="1" s="1"/>
</calcChain>
</file>

<file path=xl/sharedStrings.xml><?xml version="1.0" encoding="utf-8"?>
<sst xmlns="http://schemas.openxmlformats.org/spreadsheetml/2006/main" count="103" uniqueCount="82">
  <si>
    <t>Punktesystem zur Bewertung von Nutzen und Aufwand, aus Richtlinie "Strassenabwasserbehandlung an Nationalstrassen", ASTRA, Ausgabe 2013 V1.2, Lit.2</t>
  </si>
  <si>
    <t>Projekt</t>
  </si>
  <si>
    <t>Einheit</t>
  </si>
  <si>
    <t>Auswahllisten:</t>
  </si>
  <si>
    <t>LSW</t>
  </si>
  <si>
    <t>GWB</t>
  </si>
  <si>
    <t>NUTZ</t>
  </si>
  <si>
    <t>KLASSE</t>
  </si>
  <si>
    <t>Einzugsgebiet: Behandelte Strassenfläche</t>
  </si>
  <si>
    <t>ha</t>
  </si>
  <si>
    <t>Ja</t>
  </si>
  <si>
    <t>keine</t>
  </si>
  <si>
    <t>nein</t>
  </si>
  <si>
    <t>Grundeigentum ASTRA</t>
  </si>
  <si>
    <t>Klasse I (hoch)</t>
  </si>
  <si>
    <r>
      <t>Eingeleitete Abwassermenge Q</t>
    </r>
    <r>
      <rPr>
        <sz val="8"/>
        <color theme="1"/>
        <rFont val="Arial"/>
        <family val="2"/>
      </rPr>
      <t>e (ASTRA 167 l/s/ha)</t>
    </r>
  </si>
  <si>
    <t>l/s</t>
  </si>
  <si>
    <t>ja</t>
  </si>
  <si>
    <t>einseitig</t>
  </si>
  <si>
    <t>mittel</t>
  </si>
  <si>
    <t>Baugebiet</t>
  </si>
  <si>
    <t>Klasse II (mässig)</t>
  </si>
  <si>
    <t>Kapazität der Anlage</t>
  </si>
  <si>
    <t>beidseitig</t>
  </si>
  <si>
    <t>viel</t>
  </si>
  <si>
    <t>Landwirtschaft ohne FFF</t>
  </si>
  <si>
    <t>Klasse III &amp; IV (gering)</t>
  </si>
  <si>
    <r>
      <t>Fliessgewässer: Q</t>
    </r>
    <r>
      <rPr>
        <sz val="8"/>
        <color theme="1"/>
        <rFont val="Arial"/>
        <family val="2"/>
      </rPr>
      <t>347</t>
    </r>
  </si>
  <si>
    <t>Wald, Fruchtfolgeflächen</t>
  </si>
  <si>
    <t>stehendes Gewässer: Oberfläche</t>
  </si>
  <si>
    <t>Landschaftsschutzgebiet</t>
  </si>
  <si>
    <t>Name des Gewässers</t>
  </si>
  <si>
    <t>Nutzenindikatoren</t>
  </si>
  <si>
    <t>Punkte</t>
  </si>
  <si>
    <t>Verkehrsaufkommen DTV</t>
  </si>
  <si>
    <t>DTV</t>
  </si>
  <si>
    <t>Kreuzung, Einmündung, Engpass</t>
  </si>
  <si>
    <t>Steigung</t>
  </si>
  <si>
    <t>%</t>
  </si>
  <si>
    <t>Anteil Güterverkehr</t>
  </si>
  <si>
    <t>Lärmschutzwände an Strassenseiten</t>
  </si>
  <si>
    <t>Gesamt-Wirkungsgrad der SABA bez. GUS Fracht %</t>
  </si>
  <si>
    <r>
      <rPr>
        <sz val="14"/>
        <color theme="1"/>
        <rFont val="Symbol"/>
        <family val="1"/>
        <charset val="2"/>
      </rPr>
      <t>h</t>
    </r>
    <r>
      <rPr>
        <sz val="8"/>
        <color theme="1"/>
        <rFont val="Arial"/>
        <family val="2"/>
      </rPr>
      <t>tot</t>
    </r>
    <r>
      <rPr>
        <sz val="10"/>
        <color theme="1"/>
        <rFont val="Arial"/>
        <family val="2"/>
      </rPr>
      <t>=</t>
    </r>
    <r>
      <rPr>
        <sz val="14"/>
        <color theme="1"/>
        <rFont val="Symbol"/>
        <family val="1"/>
        <charset val="2"/>
      </rPr>
      <t>h</t>
    </r>
    <r>
      <rPr>
        <sz val="8"/>
        <color theme="1"/>
        <rFont val="Arial"/>
        <family val="2"/>
      </rPr>
      <t>hydr</t>
    </r>
    <r>
      <rPr>
        <sz val="10"/>
        <color theme="1"/>
        <rFont val="Arial"/>
        <family val="2"/>
      </rPr>
      <t>*</t>
    </r>
    <r>
      <rPr>
        <sz val="14"/>
        <color theme="1"/>
        <rFont val="Symbol"/>
        <family val="1"/>
        <charset val="2"/>
      </rPr>
      <t>h</t>
    </r>
    <r>
      <rPr>
        <sz val="8"/>
        <color theme="1"/>
        <rFont val="Arial"/>
        <family val="2"/>
      </rPr>
      <t>SABA</t>
    </r>
  </si>
  <si>
    <t>(zurückgehaltene GUS-Fracht / GUS Fracht des erfassten Strassenabwassers)</t>
  </si>
  <si>
    <t>Total Punkte x Wirkungsgrad</t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</si>
  <si>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theme="1"/>
        <rFont val="Arial"/>
        <family val="2"/>
      </rPr>
      <t xml:space="preserve">GUS-Gesamtwirkungsgrad: Angabe aus Projekt oder </t>
    </r>
    <r>
      <rPr>
        <i/>
        <sz val="10"/>
        <color rgb="FF000000"/>
        <rFont val="Arial"/>
        <family val="2"/>
      </rPr>
      <t>Stand der Technik:</t>
    </r>
  </si>
  <si>
    <t>Immissionsbezogene Betrachtung</t>
  </si>
  <si>
    <t>Bodenfilter 90%</t>
  </si>
  <si>
    <t>Sandfilter 80% - 85 %</t>
  </si>
  <si>
    <t>Splittfilter 70%</t>
  </si>
  <si>
    <t>Nutzung des Wassers im Gewässer, Einleitung in Ao, Au</t>
  </si>
  <si>
    <t>Wertvoller, empfindlicher Lebensraum</t>
  </si>
  <si>
    <t>(Lit 3)</t>
  </si>
  <si>
    <t>Fliessgewässer: Einleitverhältnis V</t>
  </si>
  <si>
    <t>V</t>
  </si>
  <si>
    <t>stehendes Gewässer: Oberfläche F</t>
  </si>
  <si>
    <t>durch die Behandlung vermiedene Gewässerbelastung</t>
  </si>
  <si>
    <t>Versickerung des Abwassers</t>
  </si>
  <si>
    <t>Total Nutzenpunkte</t>
  </si>
  <si>
    <t>Aufwandindikatoren</t>
  </si>
  <si>
    <t>Baukosten (Mehrkosten wegen Behandlung)</t>
  </si>
  <si>
    <t>CHF</t>
  </si>
  <si>
    <t>Anteil Installationen, EMSR</t>
  </si>
  <si>
    <t>Abschreibung</t>
  </si>
  <si>
    <t>CHF/a</t>
  </si>
  <si>
    <t>Betriebs-, Unterhalts- und Entsorgungskosten</t>
  </si>
  <si>
    <t>Jahreskosten</t>
  </si>
  <si>
    <t>Jahreskosten pro ha</t>
  </si>
  <si>
    <t>CHF/a*ha</t>
  </si>
  <si>
    <t>Behandlung erfordert dass gepumpt werden muss</t>
  </si>
  <si>
    <t>Landflächenverbrauch für die Anlage</t>
  </si>
  <si>
    <t>m2</t>
  </si>
  <si>
    <t>Bedeutung des beanspruchten Landes</t>
  </si>
  <si>
    <t>Punkte Land für Anlage</t>
  </si>
  <si>
    <t>aus dem Mischsystem entlasteter Anteil Regenwasser</t>
  </si>
  <si>
    <t>Grösse der ARA</t>
  </si>
  <si>
    <t>EW</t>
  </si>
  <si>
    <t>Bewertung</t>
  </si>
  <si>
    <t>Total Aufwandpunkte</t>
  </si>
  <si>
    <t>Nutzen/Aufwandverhältnis</t>
  </si>
  <si>
    <t>Bewertung:</t>
  </si>
  <si>
    <t>Prüfung Verhältnismässigkeit SABA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</si>
</sst>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4"/>
      <color theme="1"/>
      <name val="Symbol"/>
      <family val="1"/>
      <charset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auto="1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" fontId="1" fillId="2" borderId="0" xfId="0" applyNumberFormat="1" applyFont="1" applyFill="1"/>
    <xf numFmtId="0" fontId="1" fillId="0" borderId="0" xfId="0" applyFont="1"/>
    <xf numFmtId="0" fontId="0" fillId="0" borderId="0" xfId="0" applyAlignment="1">
      <alignment horizontal="center" vertical="center"/>
    </xf>
    <xf numFmtId="0" fontId="2" fillId="2" borderId="0" xfId="0" applyFont="1" applyFill="1"/>
    <xf numFmtId="0" fontId="2" fillId="3" borderId="1" xfId="0" applyFont="1" applyFill="1" applyBorder="1"/>
    <xf numFmtId="0" fontId="2" fillId="3" borderId="3" xfId="0" applyFont="1" applyFill="1" applyBorder="1" applyAlignment="1">
      <alignment horizontal="left" vertical="center"/>
    </xf>
    <xf numFmtId="1" fontId="4" fillId="2" borderId="0" xfId="0" applyNumberFormat="1" applyFont="1" applyFill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/>
    <xf numFmtId="0" fontId="2" fillId="3" borderId="8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3" borderId="1" xfId="0" applyFill="1" applyBorder="1"/>
    <xf numFmtId="0" fontId="5" fillId="3" borderId="2" xfId="0" applyFont="1" applyFill="1" applyBorder="1" applyAlignment="1">
      <alignment vertical="center"/>
    </xf>
    <xf numFmtId="0" fontId="0" fillId="3" borderId="2" xfId="0" applyFill="1" applyBorder="1"/>
    <xf numFmtId="0" fontId="5" fillId="3" borderId="2" xfId="0" applyFon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3" borderId="4" xfId="0" applyFill="1" applyBorder="1"/>
    <xf numFmtId="0" fontId="0" fillId="3" borderId="0" xfId="0" applyFill="1" applyBorder="1" applyAlignment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3" borderId="6" xfId="0" applyFill="1" applyBorder="1"/>
    <xf numFmtId="0" fontId="0" fillId="3" borderId="7" xfId="0" applyFill="1" applyBorder="1" applyAlignment="1">
      <alignment vertical="center"/>
    </xf>
    <xf numFmtId="0" fontId="0" fillId="3" borderId="7" xfId="0" applyFill="1" applyBorder="1"/>
    <xf numFmtId="0" fontId="0" fillId="3" borderId="7" xfId="0" applyFill="1" applyBorder="1" applyAlignment="1" applyProtection="1">
      <alignment horizontal="center"/>
    </xf>
    <xf numFmtId="164" fontId="0" fillId="3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" fontId="1" fillId="2" borderId="0" xfId="0" applyNumberFormat="1" applyFont="1" applyFill="1" applyBorder="1"/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" fontId="0" fillId="2" borderId="0" xfId="0" applyNumberFormat="1" applyFill="1"/>
    <xf numFmtId="0" fontId="7" fillId="3" borderId="0" xfId="0" applyFont="1" applyFill="1" applyBorder="1" applyAlignment="1">
      <alignment horizontal="left" vertical="top"/>
    </xf>
    <xf numFmtId="1" fontId="0" fillId="0" borderId="0" xfId="0" applyNumberFormat="1" applyFill="1" applyAlignment="1">
      <alignment horizontal="left" vertical="center"/>
    </xf>
    <xf numFmtId="0" fontId="7" fillId="0" borderId="0" xfId="0" applyFont="1"/>
    <xf numFmtId="0" fontId="0" fillId="3" borderId="0" xfId="0" applyFont="1" applyFill="1" applyBorder="1" applyAlignment="1">
      <alignment vertical="center"/>
    </xf>
    <xf numFmtId="0" fontId="0" fillId="3" borderId="0" xfId="0" applyNumberFormat="1" applyFill="1" applyBorder="1" applyAlignment="1" applyProtection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left" vertical="center"/>
    </xf>
    <xf numFmtId="0" fontId="9" fillId="0" borderId="0" xfId="0" applyFont="1" applyBorder="1" applyProtection="1">
      <protection locked="0"/>
    </xf>
    <xf numFmtId="0" fontId="0" fillId="3" borderId="11" xfId="0" applyFill="1" applyBorder="1"/>
    <xf numFmtId="0" fontId="0" fillId="3" borderId="12" xfId="0" applyFill="1" applyBorder="1" applyAlignment="1">
      <alignment vertical="center"/>
    </xf>
    <xf numFmtId="0" fontId="0" fillId="3" borderId="12" xfId="0" applyFill="1" applyBorder="1"/>
    <xf numFmtId="0" fontId="0" fillId="3" borderId="12" xfId="0" applyFill="1" applyBorder="1" applyAlignment="1">
      <alignment horizontal="center" vertical="center"/>
    </xf>
    <xf numFmtId="4" fontId="0" fillId="3" borderId="12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4" fontId="0" fillId="3" borderId="0" xfId="0" applyNumberFormat="1" applyFill="1" applyBorder="1" applyAlignment="1">
      <alignment horizontal="center" vertical="center"/>
    </xf>
    <xf numFmtId="0" fontId="7" fillId="0" borderId="0" xfId="0" applyFont="1" applyBorder="1" applyProtection="1">
      <protection locked="0"/>
    </xf>
    <xf numFmtId="0" fontId="9" fillId="2" borderId="4" xfId="0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0" fillId="3" borderId="0" xfId="0" applyNumberForma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0" fillId="3" borderId="15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" fontId="0" fillId="3" borderId="0" xfId="0" applyNumberFormat="1" applyFill="1" applyBorder="1"/>
    <xf numFmtId="0" fontId="12" fillId="3" borderId="17" xfId="0" applyFont="1" applyFill="1" applyBorder="1" applyAlignment="1">
      <alignment vertical="center"/>
    </xf>
    <xf numFmtId="0" fontId="12" fillId="3" borderId="12" xfId="0" applyFont="1" applyFill="1" applyBorder="1"/>
    <xf numFmtId="0" fontId="12" fillId="3" borderId="12" xfId="0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vertical="center"/>
    </xf>
    <xf numFmtId="0" fontId="12" fillId="3" borderId="0" xfId="0" applyFont="1" applyFill="1" applyBorder="1"/>
    <xf numFmtId="0" fontId="12" fillId="3" borderId="0" xfId="0" applyFont="1" applyFill="1" applyBorder="1" applyAlignment="1">
      <alignment horizontal="center" vertical="center"/>
    </xf>
    <xf numFmtId="164" fontId="1" fillId="3" borderId="20" xfId="0" applyNumberFormat="1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vertical="center"/>
    </xf>
    <xf numFmtId="0" fontId="0" fillId="3" borderId="22" xfId="0" applyFill="1" applyBorder="1"/>
    <xf numFmtId="0" fontId="0" fillId="3" borderId="22" xfId="0" applyFill="1" applyBorder="1" applyAlignment="1">
      <alignment horizontal="center" vertical="center"/>
    </xf>
    <xf numFmtId="4" fontId="0" fillId="3" borderId="22" xfId="0" applyNumberFormat="1" applyFill="1" applyBorder="1" applyAlignment="1">
      <alignment horizontal="center" vertical="center"/>
    </xf>
    <xf numFmtId="164" fontId="0" fillId="3" borderId="23" xfId="0" applyNumberFormat="1" applyFill="1" applyBorder="1" applyAlignment="1">
      <alignment horizontal="center" vertical="center"/>
    </xf>
    <xf numFmtId="1" fontId="0" fillId="0" borderId="7" xfId="0" applyNumberFormat="1" applyBorder="1"/>
    <xf numFmtId="1" fontId="0" fillId="2" borderId="0" xfId="0" applyNumberFormat="1" applyFill="1" applyBorder="1"/>
    <xf numFmtId="4" fontId="0" fillId="3" borderId="15" xfId="0" applyNumberFormat="1" applyFill="1" applyBorder="1" applyAlignment="1">
      <alignment horizontal="center" vertical="center"/>
    </xf>
    <xf numFmtId="0" fontId="14" fillId="2" borderId="0" xfId="0" applyFont="1" applyFill="1"/>
    <xf numFmtId="0" fontId="14" fillId="3" borderId="4" xfId="0" applyFont="1" applyFill="1" applyBorder="1"/>
    <xf numFmtId="0" fontId="15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 vertical="center"/>
    </xf>
    <xf numFmtId="1" fontId="14" fillId="2" borderId="0" xfId="0" applyNumberFormat="1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0" xfId="0" applyNumberFormat="1"/>
    <xf numFmtId="4" fontId="0" fillId="4" borderId="9" xfId="0" applyNumberFormat="1" applyFill="1" applyBorder="1" applyAlignment="1" applyProtection="1">
      <alignment horizontal="center" vertical="center"/>
      <protection locked="0"/>
    </xf>
    <xf numFmtId="3" fontId="0" fillId="4" borderId="9" xfId="0" applyNumberFormat="1" applyFill="1" applyBorder="1" applyAlignment="1" applyProtection="1">
      <alignment horizontal="center" vertical="center"/>
      <protection locked="0"/>
    </xf>
    <xf numFmtId="0" fontId="0" fillId="4" borderId="10" xfId="0" applyNumberFormat="1" applyFill="1" applyBorder="1" applyAlignment="1" applyProtection="1">
      <alignment horizontal="center" vertical="center"/>
      <protection locked="0"/>
    </xf>
    <xf numFmtId="4" fontId="0" fillId="5" borderId="9" xfId="0" applyNumberFormat="1" applyFill="1" applyBorder="1" applyAlignment="1" applyProtection="1">
      <alignment horizontal="center" vertical="center"/>
      <protection locked="0"/>
    </xf>
    <xf numFmtId="4" fontId="0" fillId="6" borderId="9" xfId="0" applyNumberFormat="1" applyFill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/>
    </xf>
    <xf numFmtId="164" fontId="5" fillId="6" borderId="16" xfId="0" applyNumberFormat="1" applyFont="1" applyFill="1" applyBorder="1" applyAlignment="1">
      <alignment horizontal="center" vertical="center"/>
    </xf>
    <xf numFmtId="3" fontId="0" fillId="6" borderId="9" xfId="0" applyNumberFormat="1" applyFill="1" applyBorder="1" applyAlignment="1">
      <alignment horizontal="center" vertical="center"/>
    </xf>
    <xf numFmtId="4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15" fillId="6" borderId="24" xfId="0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0" fontId="15" fillId="6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40-ENRI\41-SEAR\ENTW\SABA\Niederschlagswasser_nach_Entwurf_Richtline_2017\13Sept2018\Entsorgung_Niederschlagswasser_2018_V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Entw. Liegenschaftsbereich"/>
      <sheetName val="Behandlungsanlagen"/>
      <sheetName val="Dim Versickerung+Retention"/>
      <sheetName val="Entw. Verkehrsflächen"/>
      <sheetName val="Verhältnismässigkeit ASTRA"/>
      <sheetName val="WG Sedimentation"/>
      <sheetName val="Literaturverweise"/>
    </sheetNames>
    <sheetDataSet>
      <sheetData sheetId="0"/>
      <sheetData sheetId="1">
        <row r="5">
          <cell r="AR5" t="str">
            <v>Ja</v>
          </cell>
        </row>
        <row r="6">
          <cell r="AR6" t="str">
            <v>Nein</v>
          </cell>
        </row>
        <row r="94">
          <cell r="N94">
            <v>1</v>
          </cell>
          <cell r="O94" t="str">
            <v>Ein Adsorber muss bzgl. Metalle einen Wirkungsgrad von 90 % erreichen</v>
          </cell>
        </row>
        <row r="95">
          <cell r="N95">
            <v>2</v>
          </cell>
          <cell r="O95" t="str">
            <v>Ein Adsorber muss bzgl. Pestizide einen Wirkungsgrad von 90 % erreichen</v>
          </cell>
        </row>
        <row r="96">
          <cell r="N96">
            <v>3</v>
          </cell>
          <cell r="O96" t="str">
            <v>Ein Adsorber muss bzgl. Metalle und Pestizide einen Wirkungsgrad von 90 % erreichen</v>
          </cell>
        </row>
      </sheetData>
      <sheetData sheetId="2"/>
      <sheetData sheetId="3">
        <row r="7">
          <cell r="Q7">
            <v>11</v>
          </cell>
          <cell r="R7">
            <v>0.33500000000000002</v>
          </cell>
          <cell r="S7">
            <v>12.38</v>
          </cell>
          <cell r="T7">
            <v>0.248</v>
          </cell>
          <cell r="U7">
            <v>14.02</v>
          </cell>
          <cell r="V7">
            <v>0.20399999999999999</v>
          </cell>
          <cell r="W7">
            <v>16.420000000000002</v>
          </cell>
          <cell r="X7">
            <v>0.17299999999999999</v>
          </cell>
          <cell r="Y7">
            <v>18.309999999999999</v>
          </cell>
          <cell r="Z7">
            <v>0.158</v>
          </cell>
          <cell r="AA7">
            <v>20.21</v>
          </cell>
          <cell r="AB7">
            <v>0.14799999999999999</v>
          </cell>
        </row>
        <row r="8">
          <cell r="Q8">
            <v>14.64</v>
          </cell>
          <cell r="R8">
            <v>0.316</v>
          </cell>
          <cell r="S8">
            <v>17.8</v>
          </cell>
          <cell r="T8">
            <v>263</v>
          </cell>
          <cell r="U8">
            <v>21.11</v>
          </cell>
          <cell r="V8">
            <v>0.23599999999999999</v>
          </cell>
          <cell r="W8">
            <v>25.61</v>
          </cell>
          <cell r="X8">
            <v>0.215</v>
          </cell>
          <cell r="Y8">
            <v>29.1</v>
          </cell>
          <cell r="Z8">
            <v>0.20599999999999999</v>
          </cell>
          <cell r="AA8">
            <v>32.549999999999997</v>
          </cell>
          <cell r="AB8">
            <v>0.19800000000000001</v>
          </cell>
        </row>
        <row r="9">
          <cell r="Q9">
            <v>17.14</v>
          </cell>
          <cell r="R9">
            <v>0.2</v>
          </cell>
          <cell r="S9">
            <v>21.49</v>
          </cell>
          <cell r="T9">
            <v>0.193</v>
          </cell>
          <cell r="U9">
            <v>25.92</v>
          </cell>
          <cell r="V9">
            <v>0.191</v>
          </cell>
          <cell r="W9">
            <v>31.66</v>
          </cell>
          <cell r="X9">
            <v>0.187</v>
          </cell>
          <cell r="Y9">
            <v>36.07</v>
          </cell>
          <cell r="Z9">
            <v>0.186</v>
          </cell>
          <cell r="AA9">
            <v>40.479999999999997</v>
          </cell>
          <cell r="AB9">
            <v>0.185</v>
          </cell>
        </row>
        <row r="10">
          <cell r="Q10">
            <v>17.010000000000002</v>
          </cell>
          <cell r="R10">
            <v>0.222</v>
          </cell>
          <cell r="S10">
            <v>23.61</v>
          </cell>
          <cell r="T10">
            <v>0.219</v>
          </cell>
          <cell r="U10">
            <v>30.23</v>
          </cell>
          <cell r="V10">
            <v>0.23100000000000001</v>
          </cell>
          <cell r="W10">
            <v>39.020000000000003</v>
          </cell>
          <cell r="X10">
            <v>0.24099999999999999</v>
          </cell>
          <cell r="Y10">
            <v>45.66</v>
          </cell>
          <cell r="Z10">
            <v>0.247</v>
          </cell>
          <cell r="AA10">
            <v>52.29</v>
          </cell>
          <cell r="AB10">
            <v>0.251</v>
          </cell>
        </row>
        <row r="11">
          <cell r="Q11">
            <v>20.22</v>
          </cell>
          <cell r="R11">
            <v>0.19800000000000001</v>
          </cell>
          <cell r="S11">
            <v>28.6</v>
          </cell>
          <cell r="T11">
            <v>0.224</v>
          </cell>
          <cell r="U11">
            <v>37.020000000000003</v>
          </cell>
          <cell r="V11">
            <v>0.24099999999999999</v>
          </cell>
          <cell r="W11">
            <v>48.33</v>
          </cell>
          <cell r="X11">
            <v>0.25700000000000001</v>
          </cell>
          <cell r="Y11">
            <v>56.76</v>
          </cell>
          <cell r="Z11">
            <v>0.26400000000000001</v>
          </cell>
          <cell r="AA11">
            <v>67.209999999999994</v>
          </cell>
          <cell r="AB11">
            <v>0.28399999999999997</v>
          </cell>
        </row>
        <row r="12">
          <cell r="Q12">
            <v>34.409999999999997</v>
          </cell>
          <cell r="R12">
            <v>0.27200000000000002</v>
          </cell>
          <cell r="S12">
            <v>41.91</v>
          </cell>
          <cell r="T12">
            <v>0.26800000000000002</v>
          </cell>
          <cell r="U12">
            <v>49.54</v>
          </cell>
          <cell r="V12">
            <v>0.26700000000000002</v>
          </cell>
          <cell r="W12">
            <v>59.47</v>
          </cell>
          <cell r="X12">
            <v>0.26400000000000001</v>
          </cell>
          <cell r="Y12">
            <v>66.81</v>
          </cell>
          <cell r="Z12">
            <v>0.26100000000000001</v>
          </cell>
          <cell r="AA12">
            <v>74.400000000000006</v>
          </cell>
          <cell r="AB12">
            <v>0.26100000000000001</v>
          </cell>
        </row>
        <row r="13">
          <cell r="Q13">
            <v>18.600000000000001</v>
          </cell>
          <cell r="R13">
            <v>0.192</v>
          </cell>
          <cell r="S13">
            <v>21.78</v>
          </cell>
          <cell r="T13">
            <v>0.192</v>
          </cell>
          <cell r="U13">
            <v>27.381</v>
          </cell>
          <cell r="V13">
            <v>0.192</v>
          </cell>
          <cell r="W13">
            <v>35.856000000000002</v>
          </cell>
          <cell r="X13">
            <v>0.192</v>
          </cell>
          <cell r="Y13">
            <v>43.566000000000003</v>
          </cell>
          <cell r="Z13">
            <v>0.192</v>
          </cell>
          <cell r="AA13">
            <v>51.905999999999999</v>
          </cell>
          <cell r="AB13">
            <v>0.192</v>
          </cell>
        </row>
        <row r="14">
          <cell r="Q14">
            <v>16.25</v>
          </cell>
          <cell r="R14">
            <v>0.14799999999999999</v>
          </cell>
          <cell r="S14">
            <v>20.170000000000002</v>
          </cell>
          <cell r="T14">
            <v>0.16200000000000001</v>
          </cell>
          <cell r="U14">
            <v>24.09</v>
          </cell>
          <cell r="V14">
            <v>0.14199999999999999</v>
          </cell>
          <cell r="W14">
            <v>32.33</v>
          </cell>
          <cell r="X14">
            <v>0.114</v>
          </cell>
          <cell r="Y14">
            <v>37.81</v>
          </cell>
          <cell r="Z14">
            <v>0.12</v>
          </cell>
          <cell r="AA14">
            <v>42.32</v>
          </cell>
          <cell r="AB14">
            <v>0.114</v>
          </cell>
        </row>
        <row r="15">
          <cell r="Q15">
            <v>14.65</v>
          </cell>
          <cell r="R15">
            <v>0.13100000000000001</v>
          </cell>
          <cell r="S15">
            <v>18.489999999999998</v>
          </cell>
          <cell r="T15">
            <v>0.11600000000000001</v>
          </cell>
          <cell r="U15">
            <v>27.61</v>
          </cell>
          <cell r="V15">
            <v>0.21099999999999999</v>
          </cell>
          <cell r="W15">
            <v>42.12</v>
          </cell>
          <cell r="X15">
            <v>0.316</v>
          </cell>
          <cell r="Y15">
            <v>54.19</v>
          </cell>
          <cell r="Z15">
            <v>0.35099999999999998</v>
          </cell>
          <cell r="AA15">
            <v>62.32</v>
          </cell>
          <cell r="AB15">
            <v>0.376</v>
          </cell>
        </row>
        <row r="16">
          <cell r="Q16">
            <v>15.66</v>
          </cell>
          <cell r="R16">
            <v>0.17599999999999999</v>
          </cell>
          <cell r="S16">
            <v>19.600000000000001</v>
          </cell>
          <cell r="T16">
            <v>0.156</v>
          </cell>
          <cell r="U16">
            <v>23.14</v>
          </cell>
          <cell r="V16">
            <v>0.17</v>
          </cell>
          <cell r="W16">
            <v>27.28</v>
          </cell>
          <cell r="X16">
            <v>0.17199999999999999</v>
          </cell>
          <cell r="Y16">
            <v>32.200000000000003</v>
          </cell>
          <cell r="Z16">
            <v>0.20499999999999999</v>
          </cell>
          <cell r="AA16">
            <v>35.58</v>
          </cell>
          <cell r="AB16">
            <v>0.19600000000000001</v>
          </cell>
        </row>
        <row r="17">
          <cell r="Q17">
            <v>16.45</v>
          </cell>
          <cell r="R17">
            <v>0.13200000000000001</v>
          </cell>
          <cell r="S17">
            <v>21.1</v>
          </cell>
          <cell r="T17">
            <v>0.123</v>
          </cell>
          <cell r="U17">
            <v>30.48</v>
          </cell>
          <cell r="V17">
            <v>0.17199999999999999</v>
          </cell>
          <cell r="W17">
            <v>42.26</v>
          </cell>
          <cell r="X17">
            <v>0.17599999999999999</v>
          </cell>
          <cell r="Y17">
            <v>51.79</v>
          </cell>
          <cell r="Z17">
            <v>0.16800000000000001</v>
          </cell>
          <cell r="AA17">
            <v>59.11</v>
          </cell>
          <cell r="AB17">
            <v>0.17599999999999999</v>
          </cell>
        </row>
        <row r="18">
          <cell r="Q18">
            <v>18.66</v>
          </cell>
          <cell r="R18">
            <v>0.183</v>
          </cell>
          <cell r="S18">
            <v>24.33</v>
          </cell>
          <cell r="T18">
            <v>0.19700000000000001</v>
          </cell>
          <cell r="U18">
            <v>34.1</v>
          </cell>
          <cell r="V18">
            <v>0.26300000000000001</v>
          </cell>
          <cell r="W18">
            <v>42.1</v>
          </cell>
          <cell r="X18">
            <v>0.19600000000000001</v>
          </cell>
          <cell r="Y18">
            <v>39.020000000000003</v>
          </cell>
          <cell r="Z18">
            <v>8.7999999999999995E-2</v>
          </cell>
          <cell r="AA18">
            <v>48.36</v>
          </cell>
          <cell r="AB18">
            <v>0.124</v>
          </cell>
        </row>
        <row r="19">
          <cell r="Q19">
            <v>16.78</v>
          </cell>
          <cell r="R19">
            <v>0.13800000000000001</v>
          </cell>
          <cell r="S19">
            <v>23.97</v>
          </cell>
          <cell r="T19">
            <v>0.158</v>
          </cell>
          <cell r="U19">
            <v>29.28</v>
          </cell>
          <cell r="V19">
            <v>0.17100000000000001</v>
          </cell>
          <cell r="W19">
            <v>29.85</v>
          </cell>
          <cell r="X19">
            <v>9.2999999999999999E-2</v>
          </cell>
          <cell r="Y19">
            <v>33.96</v>
          </cell>
          <cell r="Z19">
            <v>0.106</v>
          </cell>
          <cell r="AA19">
            <v>38.42</v>
          </cell>
          <cell r="AB19">
            <v>0.10199999999999999</v>
          </cell>
        </row>
        <row r="20">
          <cell r="Q20">
            <v>15.58</v>
          </cell>
          <cell r="R20">
            <v>0.14499999999999999</v>
          </cell>
          <cell r="S20">
            <v>19.98</v>
          </cell>
          <cell r="T20">
            <v>0.13800000000000001</v>
          </cell>
          <cell r="U20">
            <v>28.41</v>
          </cell>
          <cell r="V20">
            <v>0.22</v>
          </cell>
          <cell r="W20">
            <v>33.659999999999997</v>
          </cell>
          <cell r="X20">
            <v>0.21299999999999999</v>
          </cell>
          <cell r="Y20">
            <v>36.96</v>
          </cell>
          <cell r="Z20">
            <v>0.16400000000000001</v>
          </cell>
          <cell r="AA20">
            <v>42.89</v>
          </cell>
          <cell r="AB20">
            <v>0.188</v>
          </cell>
        </row>
        <row r="21">
          <cell r="Q21">
            <v>13.67</v>
          </cell>
          <cell r="R21">
            <v>0.109</v>
          </cell>
          <cell r="S21">
            <v>17.920000000000002</v>
          </cell>
          <cell r="T21">
            <v>0.126</v>
          </cell>
          <cell r="U21">
            <v>25.41</v>
          </cell>
          <cell r="V21">
            <v>0.185</v>
          </cell>
          <cell r="W21">
            <v>28.47</v>
          </cell>
          <cell r="X21">
            <v>0.125</v>
          </cell>
          <cell r="Y21">
            <v>32.94</v>
          </cell>
          <cell r="Z21">
            <v>0.151</v>
          </cell>
          <cell r="AA21">
            <v>37.950000000000003</v>
          </cell>
          <cell r="AB21">
            <v>0.152</v>
          </cell>
        </row>
        <row r="22">
          <cell r="Q22">
            <v>14.04</v>
          </cell>
          <cell r="R22">
            <v>0.128</v>
          </cell>
          <cell r="S22">
            <v>20.8</v>
          </cell>
          <cell r="T22">
            <v>0.216</v>
          </cell>
          <cell r="U22">
            <v>26.57</v>
          </cell>
          <cell r="V22">
            <v>0.246</v>
          </cell>
          <cell r="W22">
            <v>27.63</v>
          </cell>
          <cell r="X22">
            <v>0.14299999999999999</v>
          </cell>
          <cell r="Y22">
            <v>35.25</v>
          </cell>
          <cell r="Z22">
            <v>0.16200000000000001</v>
          </cell>
          <cell r="AA22">
            <v>39.01</v>
          </cell>
          <cell r="AB22">
            <v>0.16600000000000001</v>
          </cell>
        </row>
        <row r="23">
          <cell r="Q23">
            <v>15.58</v>
          </cell>
          <cell r="R23">
            <v>0.152</v>
          </cell>
          <cell r="S23">
            <v>20.66</v>
          </cell>
          <cell r="T23">
            <v>0.17599999999999999</v>
          </cell>
          <cell r="U23">
            <v>27.22</v>
          </cell>
          <cell r="V23">
            <v>0.186</v>
          </cell>
          <cell r="W23">
            <v>38.47</v>
          </cell>
          <cell r="X23">
            <v>0.23599999999999999</v>
          </cell>
          <cell r="Y23">
            <v>50.74</v>
          </cell>
          <cell r="Z23">
            <v>0.29099999999999998</v>
          </cell>
          <cell r="AA23">
            <v>56.52</v>
          </cell>
          <cell r="AB23">
            <v>0.28599999999999998</v>
          </cell>
        </row>
        <row r="37">
          <cell r="Q37">
            <v>0.8</v>
          </cell>
          <cell r="R37">
            <v>-0.02</v>
          </cell>
          <cell r="S37">
            <v>1.2</v>
          </cell>
          <cell r="T37">
            <v>0.01</v>
          </cell>
          <cell r="U37">
            <v>1.7</v>
          </cell>
          <cell r="V37">
            <v>0.02</v>
          </cell>
          <cell r="W37">
            <v>2.2999999999999998</v>
          </cell>
          <cell r="X37">
            <v>0.03</v>
          </cell>
          <cell r="Y37">
            <v>2.8</v>
          </cell>
          <cell r="Z37">
            <v>0.03</v>
          </cell>
          <cell r="AA37">
            <v>3.2</v>
          </cell>
          <cell r="AB37">
            <v>0.03</v>
          </cell>
        </row>
        <row r="38">
          <cell r="Q38">
            <v>0.8</v>
          </cell>
          <cell r="R38">
            <v>-0.03</v>
          </cell>
          <cell r="S38">
            <v>0.1</v>
          </cell>
          <cell r="T38">
            <v>-0.03</v>
          </cell>
          <cell r="U38">
            <v>0</v>
          </cell>
          <cell r="V38">
            <v>-0.03</v>
          </cell>
          <cell r="W38">
            <v>0.6</v>
          </cell>
          <cell r="X38">
            <v>-0.02</v>
          </cell>
          <cell r="Y38">
            <v>1.1000000000000001</v>
          </cell>
          <cell r="Z38">
            <v>-0.02</v>
          </cell>
          <cell r="AA38">
            <v>1.7</v>
          </cell>
          <cell r="AB38">
            <v>-0.01</v>
          </cell>
        </row>
        <row r="39">
          <cell r="Q39">
            <v>1.5</v>
          </cell>
          <cell r="R39">
            <v>-0.01</v>
          </cell>
          <cell r="S39">
            <v>1.7</v>
          </cell>
          <cell r="T39">
            <v>-0.02</v>
          </cell>
          <cell r="U39">
            <v>2</v>
          </cell>
          <cell r="V39">
            <v>-0.03</v>
          </cell>
          <cell r="W39">
            <v>2.4</v>
          </cell>
          <cell r="X39">
            <v>-0.03</v>
          </cell>
          <cell r="Y39">
            <v>2.7</v>
          </cell>
          <cell r="Z39">
            <v>-0.04</v>
          </cell>
          <cell r="AA39">
            <v>3</v>
          </cell>
          <cell r="AB39">
            <v>-0.04</v>
          </cell>
        </row>
        <row r="40">
          <cell r="Q40">
            <v>1.1000000000000001</v>
          </cell>
          <cell r="R40">
            <v>0</v>
          </cell>
          <cell r="S40">
            <v>1.1000000000000001</v>
          </cell>
          <cell r="T40">
            <v>0</v>
          </cell>
          <cell r="U40">
            <v>1.3</v>
          </cell>
          <cell r="V40">
            <v>0</v>
          </cell>
          <cell r="W40">
            <v>1.9</v>
          </cell>
          <cell r="X40">
            <v>0</v>
          </cell>
          <cell r="Y40">
            <v>2.2999999999999998</v>
          </cell>
          <cell r="Z40">
            <v>-0.01</v>
          </cell>
          <cell r="AA40">
            <v>2.9</v>
          </cell>
          <cell r="AB40">
            <v>-0.01</v>
          </cell>
        </row>
        <row r="41">
          <cell r="Q41">
            <v>1.8</v>
          </cell>
          <cell r="R41">
            <v>0</v>
          </cell>
          <cell r="S41">
            <v>3.1</v>
          </cell>
          <cell r="T41">
            <v>0.02</v>
          </cell>
          <cell r="U41">
            <v>4.7</v>
          </cell>
          <cell r="V41">
            <v>0.02</v>
          </cell>
          <cell r="W41">
            <v>7</v>
          </cell>
          <cell r="X41">
            <v>0.03</v>
          </cell>
          <cell r="Y41">
            <v>8.9</v>
          </cell>
          <cell r="Z41">
            <v>0.04</v>
          </cell>
          <cell r="AA41">
            <v>10.7</v>
          </cell>
          <cell r="AB41">
            <v>0.04</v>
          </cell>
        </row>
        <row r="42">
          <cell r="Q42">
            <v>1.3</v>
          </cell>
          <cell r="R42">
            <v>-0.02</v>
          </cell>
          <cell r="S42">
            <v>3.4</v>
          </cell>
          <cell r="T42">
            <v>-0.01</v>
          </cell>
          <cell r="U42">
            <v>4.8</v>
          </cell>
          <cell r="V42">
            <v>-0.02</v>
          </cell>
          <cell r="W42">
            <v>6.4</v>
          </cell>
          <cell r="X42">
            <v>-0.03</v>
          </cell>
          <cell r="Y42">
            <v>7.7</v>
          </cell>
          <cell r="Z42">
            <v>-0.04</v>
          </cell>
          <cell r="AA42">
            <v>9</v>
          </cell>
          <cell r="AB42">
            <v>-0.04</v>
          </cell>
        </row>
        <row r="43">
          <cell r="Q43">
            <v>1.1000000000000001</v>
          </cell>
          <cell r="R43">
            <v>0</v>
          </cell>
          <cell r="S43">
            <v>1.1000000000000001</v>
          </cell>
          <cell r="T43">
            <v>0</v>
          </cell>
          <cell r="U43">
            <v>1.3</v>
          </cell>
          <cell r="V43">
            <v>0</v>
          </cell>
          <cell r="W43">
            <v>1.9</v>
          </cell>
          <cell r="X43">
            <v>0</v>
          </cell>
          <cell r="Y43">
            <v>2.2999999999999998</v>
          </cell>
          <cell r="Z43">
            <v>-0.01</v>
          </cell>
          <cell r="AA43">
            <v>2.9</v>
          </cell>
          <cell r="AB43">
            <v>-0.01</v>
          </cell>
        </row>
        <row r="44">
          <cell r="Q44">
            <v>0.45</v>
          </cell>
          <cell r="R44">
            <v>2.3E-2</v>
          </cell>
          <cell r="S44">
            <v>0.79</v>
          </cell>
          <cell r="T44">
            <v>4.1000000000000002E-2</v>
          </cell>
          <cell r="U44">
            <v>1.27</v>
          </cell>
          <cell r="V44">
            <v>5.2999999999999999E-2</v>
          </cell>
          <cell r="W44">
            <v>2.37</v>
          </cell>
          <cell r="X44">
            <v>5.8999999999999997E-2</v>
          </cell>
          <cell r="Y44">
            <v>0.82</v>
          </cell>
          <cell r="Z44">
            <v>0.02</v>
          </cell>
          <cell r="AA44">
            <v>1.86</v>
          </cell>
          <cell r="AB44">
            <v>3.5999999999999997E-2</v>
          </cell>
        </row>
        <row r="45">
          <cell r="Q45">
            <v>0.31</v>
          </cell>
          <cell r="R45">
            <v>1.7999999999999999E-2</v>
          </cell>
          <cell r="S45">
            <v>0.75</v>
          </cell>
          <cell r="T45">
            <v>4.2000000000000003E-2</v>
          </cell>
          <cell r="U45">
            <v>0.83</v>
          </cell>
          <cell r="V45">
            <v>2.5000000000000001E-2</v>
          </cell>
          <cell r="W45">
            <v>1.57</v>
          </cell>
          <cell r="X45">
            <v>0.03</v>
          </cell>
          <cell r="Y45">
            <v>2.4900000000000002</v>
          </cell>
          <cell r="Z45">
            <v>4.5999999999999999E-2</v>
          </cell>
          <cell r="AA45">
            <v>2.58</v>
          </cell>
          <cell r="AB45">
            <v>4.1000000000000002E-2</v>
          </cell>
        </row>
        <row r="46">
          <cell r="Q46">
            <v>0.44</v>
          </cell>
          <cell r="R46">
            <v>2.7E-2</v>
          </cell>
          <cell r="S46">
            <v>0.74</v>
          </cell>
          <cell r="T46">
            <v>0.03</v>
          </cell>
          <cell r="U46">
            <v>1.03</v>
          </cell>
          <cell r="V46">
            <v>0.03</v>
          </cell>
          <cell r="W46">
            <v>2.99</v>
          </cell>
          <cell r="X46">
            <v>0.1</v>
          </cell>
          <cell r="Y46">
            <v>2.62</v>
          </cell>
          <cell r="Z46">
            <v>7.6999999999999999E-2</v>
          </cell>
          <cell r="AA46">
            <v>3.84</v>
          </cell>
          <cell r="AB46">
            <v>0.10100000000000001</v>
          </cell>
        </row>
        <row r="47">
          <cell r="Q47">
            <v>0.69</v>
          </cell>
          <cell r="R47">
            <v>4.5999999999999999E-2</v>
          </cell>
          <cell r="S47">
            <v>1.04</v>
          </cell>
          <cell r="T47">
            <v>4.4999999999999998E-2</v>
          </cell>
          <cell r="U47">
            <v>1.7</v>
          </cell>
          <cell r="V47">
            <v>4.2000000000000003E-2</v>
          </cell>
          <cell r="W47">
            <v>1.57</v>
          </cell>
          <cell r="X47">
            <v>3.2000000000000001E-2</v>
          </cell>
          <cell r="Y47">
            <v>1.81</v>
          </cell>
          <cell r="Z47">
            <v>3.4000000000000002E-2</v>
          </cell>
          <cell r="AA47">
            <v>2.14</v>
          </cell>
          <cell r="AB47">
            <v>3.6999999999999998E-2</v>
          </cell>
        </row>
        <row r="48">
          <cell r="Q48">
            <v>0.25</v>
          </cell>
          <cell r="R48">
            <v>1.4E-2</v>
          </cell>
          <cell r="S48">
            <v>1.1100000000000001</v>
          </cell>
          <cell r="T48">
            <v>3.9E-2</v>
          </cell>
          <cell r="U48">
            <v>2.0099999999999998</v>
          </cell>
          <cell r="V48">
            <v>5.3999999999999999E-2</v>
          </cell>
          <cell r="W48">
            <v>2.29</v>
          </cell>
          <cell r="X48">
            <v>4.9000000000000002E-2</v>
          </cell>
          <cell r="Y48">
            <v>2.4300000000000002</v>
          </cell>
          <cell r="Z48">
            <v>5.0999999999999997E-2</v>
          </cell>
          <cell r="AA48">
            <v>2.63</v>
          </cell>
          <cell r="AB48">
            <v>4.3999999999999997E-2</v>
          </cell>
        </row>
        <row r="49">
          <cell r="Q49">
            <v>0.61</v>
          </cell>
          <cell r="R49">
            <v>0.04</v>
          </cell>
          <cell r="S49">
            <v>0.35</v>
          </cell>
          <cell r="T49">
            <v>1.2999999999999999E-2</v>
          </cell>
          <cell r="U49">
            <v>0.56999999999999995</v>
          </cell>
          <cell r="V49">
            <v>1.6E-2</v>
          </cell>
          <cell r="W49">
            <v>0.5</v>
          </cell>
          <cell r="X49">
            <v>1.0999999999999999E-2</v>
          </cell>
          <cell r="Y49">
            <v>1.69</v>
          </cell>
          <cell r="Z49">
            <v>4.9000000000000002E-2</v>
          </cell>
          <cell r="AA49">
            <v>1.34</v>
          </cell>
          <cell r="AB49">
            <v>3.2000000000000001E-2</v>
          </cell>
        </row>
        <row r="50">
          <cell r="Q50">
            <v>0.23</v>
          </cell>
          <cell r="R50">
            <v>1.2E-2</v>
          </cell>
          <cell r="S50">
            <v>0.81</v>
          </cell>
          <cell r="T50">
            <v>4.1000000000000002E-2</v>
          </cell>
          <cell r="U50">
            <v>2.0499999999999998</v>
          </cell>
          <cell r="V50">
            <v>5.8999999999999997E-2</v>
          </cell>
          <cell r="W50">
            <v>1.66</v>
          </cell>
          <cell r="X50">
            <v>0.04</v>
          </cell>
          <cell r="Y50">
            <v>3.44</v>
          </cell>
          <cell r="Z50">
            <v>9.7000000000000003E-2</v>
          </cell>
          <cell r="AA50">
            <v>2.98</v>
          </cell>
          <cell r="AB50">
            <v>6.9000000000000006E-2</v>
          </cell>
        </row>
        <row r="51">
          <cell r="Q51">
            <v>0.55000000000000004</v>
          </cell>
          <cell r="R51">
            <v>0.04</v>
          </cell>
          <cell r="S51">
            <v>0.53</v>
          </cell>
          <cell r="T51">
            <v>2.1000000000000001E-2</v>
          </cell>
          <cell r="U51">
            <v>0.85</v>
          </cell>
          <cell r="V51">
            <v>2.1999999999999999E-2</v>
          </cell>
          <cell r="W51">
            <v>0.76</v>
          </cell>
          <cell r="X51">
            <v>2.3E-2</v>
          </cell>
          <cell r="Y51">
            <v>0.48</v>
          </cell>
          <cell r="Z51">
            <v>1.4E-2</v>
          </cell>
          <cell r="AA51">
            <v>0.36</v>
          </cell>
          <cell r="AB51">
            <v>8.0000000000000002E-3</v>
          </cell>
        </row>
        <row r="52">
          <cell r="Q52">
            <v>0.64</v>
          </cell>
          <cell r="R52">
            <v>4.4999999999999998E-2</v>
          </cell>
          <cell r="S52">
            <v>0.77</v>
          </cell>
          <cell r="T52">
            <v>3.1E-2</v>
          </cell>
          <cell r="U52">
            <v>1.43</v>
          </cell>
          <cell r="V52">
            <v>5.8999999999999997E-2</v>
          </cell>
          <cell r="W52">
            <v>2.0499999999999998</v>
          </cell>
          <cell r="X52">
            <v>6.6000000000000003E-2</v>
          </cell>
          <cell r="Y52">
            <v>3.29</v>
          </cell>
          <cell r="Z52">
            <v>5.8000000000000003E-2</v>
          </cell>
          <cell r="AA52">
            <v>3.26</v>
          </cell>
          <cell r="AB52">
            <v>5.0999999999999997E-2</v>
          </cell>
        </row>
        <row r="53">
          <cell r="Q53">
            <v>0.26</v>
          </cell>
          <cell r="R53">
            <v>1.6E-2</v>
          </cell>
          <cell r="S53">
            <v>0.74</v>
          </cell>
          <cell r="T53">
            <v>2.7E-2</v>
          </cell>
          <cell r="U53">
            <v>1.1100000000000001</v>
          </cell>
          <cell r="V53">
            <v>3.9E-2</v>
          </cell>
          <cell r="W53">
            <v>1.37</v>
          </cell>
          <cell r="X53">
            <v>3.1E-2</v>
          </cell>
          <cell r="Y53">
            <v>2.7</v>
          </cell>
          <cell r="Z53">
            <v>4.8000000000000001E-2</v>
          </cell>
          <cell r="AA53">
            <v>2.7</v>
          </cell>
          <cell r="AB53">
            <v>4.3999999999999997E-2</v>
          </cell>
        </row>
      </sheetData>
      <sheetData sheetId="4">
        <row r="8">
          <cell r="BB8">
            <v>5</v>
          </cell>
        </row>
        <row r="9">
          <cell r="BB9">
            <v>4</v>
          </cell>
        </row>
        <row r="10">
          <cell r="BB10">
            <v>3</v>
          </cell>
        </row>
        <row r="11">
          <cell r="BB11">
            <v>2</v>
          </cell>
        </row>
        <row r="12">
          <cell r="BB12">
            <v>1</v>
          </cell>
        </row>
        <row r="21">
          <cell r="BO21" t="str">
            <v>Bankette, Mulden-Rigolen</v>
          </cell>
          <cell r="BR21">
            <v>2</v>
          </cell>
          <cell r="BS21">
            <v>1</v>
          </cell>
          <cell r="BT21">
            <v>4.5</v>
          </cell>
          <cell r="BU21">
            <v>4</v>
          </cell>
          <cell r="BV21">
            <v>4</v>
          </cell>
          <cell r="BW21">
            <v>5</v>
          </cell>
          <cell r="BX21">
            <v>4</v>
          </cell>
          <cell r="BY21">
            <v>4.5</v>
          </cell>
          <cell r="BZ21">
            <v>4</v>
          </cell>
          <cell r="CA21">
            <v>4</v>
          </cell>
          <cell r="CB21">
            <v>5</v>
          </cell>
          <cell r="CC21">
            <v>5</v>
          </cell>
          <cell r="CD21" t="e">
            <v>#N/A</v>
          </cell>
          <cell r="CE21" t="e">
            <v>#N/A</v>
          </cell>
          <cell r="CF21" t="e">
            <v>#N/A</v>
          </cell>
        </row>
        <row r="22">
          <cell r="BO22" t="str">
            <v>bepflanzte Sandfilter</v>
          </cell>
          <cell r="BR22">
            <v>3</v>
          </cell>
          <cell r="BS22">
            <v>1</v>
          </cell>
          <cell r="BT22">
            <v>4</v>
          </cell>
          <cell r="BU22">
            <v>5</v>
          </cell>
          <cell r="BV22">
            <v>4.5</v>
          </cell>
          <cell r="BW22">
            <v>5</v>
          </cell>
          <cell r="BX22">
            <v>4.5</v>
          </cell>
          <cell r="BY22">
            <v>4</v>
          </cell>
          <cell r="BZ22">
            <v>4.5</v>
          </cell>
          <cell r="CA22">
            <v>5</v>
          </cell>
          <cell r="CB22">
            <v>2</v>
          </cell>
          <cell r="CC22">
            <v>3</v>
          </cell>
          <cell r="CD22">
            <v>5</v>
          </cell>
          <cell r="CE22" t="e">
            <v>#N/A</v>
          </cell>
          <cell r="CF22" t="e">
            <v>#N/A</v>
          </cell>
        </row>
        <row r="23">
          <cell r="BO23" t="str">
            <v>bewachsene Filter Boden/Sand, Boden/Kiessand</v>
          </cell>
          <cell r="BR23">
            <v>2</v>
          </cell>
          <cell r="BS23">
            <v>1.5</v>
          </cell>
          <cell r="BT23">
            <v>5</v>
          </cell>
          <cell r="BU23">
            <v>4.5</v>
          </cell>
          <cell r="BV23">
            <v>4</v>
          </cell>
          <cell r="BW23">
            <v>5</v>
          </cell>
          <cell r="BX23">
            <v>4.5</v>
          </cell>
          <cell r="BY23">
            <v>4.5</v>
          </cell>
          <cell r="BZ23">
            <v>4</v>
          </cell>
          <cell r="CA23">
            <v>4</v>
          </cell>
          <cell r="CB23" t="e">
            <v>#N/A</v>
          </cell>
          <cell r="CC23" t="e">
            <v>#N/A</v>
          </cell>
          <cell r="CD23">
            <v>1</v>
          </cell>
          <cell r="CE23">
            <v>3</v>
          </cell>
          <cell r="CF23">
            <v>3.5</v>
          </cell>
        </row>
        <row r="24">
          <cell r="BO24" t="str">
            <v>Absetzbecken, Ölabscheider</v>
          </cell>
          <cell r="BR24">
            <v>5</v>
          </cell>
          <cell r="BS24">
            <v>5</v>
          </cell>
          <cell r="BT24">
            <v>1</v>
          </cell>
          <cell r="BU24">
            <v>1</v>
          </cell>
          <cell r="BV24">
            <v>1</v>
          </cell>
          <cell r="BW24" t="e">
            <v>#N/A</v>
          </cell>
          <cell r="BX24">
            <v>1</v>
          </cell>
          <cell r="BY24">
            <v>1</v>
          </cell>
          <cell r="BZ24">
            <v>1</v>
          </cell>
          <cell r="CA24">
            <v>1</v>
          </cell>
          <cell r="CB24">
            <v>5</v>
          </cell>
          <cell r="CC24">
            <v>1</v>
          </cell>
          <cell r="CD24" t="e">
            <v>#N/A</v>
          </cell>
          <cell r="CE24" t="e">
            <v>#N/A</v>
          </cell>
          <cell r="CF24" t="e">
            <v>#N/A</v>
          </cell>
        </row>
        <row r="25">
          <cell r="BO25" t="str">
            <v>Lamellenabscheider</v>
          </cell>
          <cell r="BR25">
            <v>5</v>
          </cell>
          <cell r="BS25">
            <v>5</v>
          </cell>
          <cell r="BT25">
            <v>2</v>
          </cell>
          <cell r="BU25">
            <v>1</v>
          </cell>
          <cell r="BV25">
            <v>1</v>
          </cell>
          <cell r="BW25" t="e">
            <v>#N/A</v>
          </cell>
          <cell r="BX25">
            <v>1</v>
          </cell>
          <cell r="BY25">
            <v>1</v>
          </cell>
          <cell r="BZ25">
            <v>1</v>
          </cell>
          <cell r="CA25">
            <v>1</v>
          </cell>
          <cell r="CB25">
            <v>5</v>
          </cell>
          <cell r="CC25">
            <v>1</v>
          </cell>
          <cell r="CD25">
            <v>5</v>
          </cell>
          <cell r="CE25">
            <v>5</v>
          </cell>
          <cell r="CF25">
            <v>2</v>
          </cell>
        </row>
        <row r="26">
          <cell r="BO26" t="str">
            <v>Mikrosieb</v>
          </cell>
          <cell r="BR26">
            <v>5</v>
          </cell>
          <cell r="BS26" t="e">
            <v>#N/A</v>
          </cell>
          <cell r="BT26">
            <v>3</v>
          </cell>
          <cell r="BU26">
            <v>1</v>
          </cell>
          <cell r="BV26">
            <v>1</v>
          </cell>
          <cell r="BW26" t="e">
            <v>#N/A</v>
          </cell>
          <cell r="BX26">
            <v>1</v>
          </cell>
          <cell r="BY26">
            <v>2</v>
          </cell>
          <cell r="BZ26">
            <v>1</v>
          </cell>
          <cell r="CA26">
            <v>1</v>
          </cell>
          <cell r="CB26">
            <v>4</v>
          </cell>
          <cell r="CC26">
            <v>2</v>
          </cell>
          <cell r="CD26" t="e">
            <v>#N/A</v>
          </cell>
          <cell r="CE26" t="e">
            <v>#N/A</v>
          </cell>
          <cell r="CF26" t="e">
            <v>#N/A</v>
          </cell>
        </row>
        <row r="27">
          <cell r="BO27" t="str">
            <v>Polstofffilter</v>
          </cell>
          <cell r="BR27">
            <v>5</v>
          </cell>
          <cell r="BS27" t="e">
            <v>#N/A</v>
          </cell>
          <cell r="BT27">
            <v>3.5</v>
          </cell>
          <cell r="BU27">
            <v>1</v>
          </cell>
          <cell r="BV27">
            <v>1</v>
          </cell>
          <cell r="BW27" t="e">
            <v>#N/A</v>
          </cell>
          <cell r="BX27">
            <v>1</v>
          </cell>
          <cell r="BY27">
            <v>4</v>
          </cell>
          <cell r="BZ27">
            <v>1</v>
          </cell>
          <cell r="CA27">
            <v>1</v>
          </cell>
          <cell r="CB27">
            <v>4</v>
          </cell>
          <cell r="CC27">
            <v>3</v>
          </cell>
          <cell r="CD27" t="e">
            <v>#N/A</v>
          </cell>
          <cell r="CE27" t="e">
            <v>#N/A</v>
          </cell>
          <cell r="CF27" t="e">
            <v>#N/A</v>
          </cell>
        </row>
        <row r="28">
          <cell r="BO28" t="str">
            <v>Adsorber</v>
          </cell>
          <cell r="BR28">
            <v>5</v>
          </cell>
          <cell r="BS28" t="e">
            <v>#N/A</v>
          </cell>
          <cell r="BT28">
            <v>5</v>
          </cell>
          <cell r="BU28">
            <v>4.5</v>
          </cell>
          <cell r="BV28">
            <v>4.5</v>
          </cell>
          <cell r="BW28" t="e">
            <v>#N/A</v>
          </cell>
          <cell r="BX28">
            <v>4</v>
          </cell>
          <cell r="BY28">
            <v>5</v>
          </cell>
          <cell r="BZ28">
            <v>4.5</v>
          </cell>
          <cell r="CA28">
            <v>4.5</v>
          </cell>
          <cell r="CB28">
            <v>3</v>
          </cell>
          <cell r="CC28">
            <v>4</v>
          </cell>
          <cell r="CD28" t="e">
            <v>#N/A</v>
          </cell>
          <cell r="CE28" t="e">
            <v>#N/A</v>
          </cell>
          <cell r="CF28">
            <v>2</v>
          </cell>
        </row>
        <row r="29">
          <cell r="BO29" t="str">
            <v>Kombi Lamellenabscheider, Sandfilter + Adsorber</v>
          </cell>
          <cell r="BR29">
            <v>3</v>
          </cell>
          <cell r="BS29">
            <v>3</v>
          </cell>
          <cell r="BT29">
            <v>5</v>
          </cell>
          <cell r="BU29">
            <v>4</v>
          </cell>
          <cell r="BV29">
            <v>5</v>
          </cell>
          <cell r="BW29">
            <v>5</v>
          </cell>
          <cell r="BX29">
            <v>5</v>
          </cell>
          <cell r="BY29">
            <v>5</v>
          </cell>
          <cell r="BZ29">
            <v>4.5</v>
          </cell>
          <cell r="CA29">
            <v>5</v>
          </cell>
          <cell r="CB29">
            <v>3</v>
          </cell>
          <cell r="CC29">
            <v>3</v>
          </cell>
          <cell r="CD29">
            <v>5</v>
          </cell>
          <cell r="CE29">
            <v>5</v>
          </cell>
          <cell r="CF29">
            <v>5</v>
          </cell>
        </row>
        <row r="30">
          <cell r="BO30" t="str">
            <v>Splitt-Kiesfilter</v>
          </cell>
          <cell r="BR30">
            <v>4</v>
          </cell>
          <cell r="BS30">
            <v>4</v>
          </cell>
          <cell r="BT30">
            <v>4.5</v>
          </cell>
          <cell r="BU30">
            <v>3</v>
          </cell>
          <cell r="BV30">
            <v>3</v>
          </cell>
          <cell r="BW30" t="e">
            <v>#N/A</v>
          </cell>
          <cell r="BX30" t="e">
            <v>#N/A</v>
          </cell>
          <cell r="BY30">
            <v>5</v>
          </cell>
          <cell r="BZ30">
            <v>3</v>
          </cell>
          <cell r="CA30">
            <v>3</v>
          </cell>
          <cell r="CB30">
            <v>2</v>
          </cell>
          <cell r="CC30">
            <v>3</v>
          </cell>
          <cell r="CD30" t="e">
            <v>#N/A</v>
          </cell>
          <cell r="CE30" t="e">
            <v>#N/A</v>
          </cell>
          <cell r="CF30" t="e">
            <v>#N/A</v>
          </cell>
        </row>
        <row r="35">
          <cell r="BB35">
            <v>1</v>
          </cell>
          <cell r="BC35" t="str">
            <v>&lt;0.1</v>
          </cell>
          <cell r="BD35" t="str">
            <v>&lt;1</v>
          </cell>
          <cell r="BE35" t="str">
            <v>&lt;5</v>
          </cell>
          <cell r="BF35" t="str">
            <v>&lt;100</v>
          </cell>
          <cell r="BG35" t="str">
            <v>&lt;100000</v>
          </cell>
        </row>
        <row r="36">
          <cell r="BB36">
            <v>2</v>
          </cell>
          <cell r="BC36">
            <v>0.5</v>
          </cell>
          <cell r="BD36">
            <v>2</v>
          </cell>
          <cell r="BE36">
            <v>10</v>
          </cell>
          <cell r="BF36">
            <v>200</v>
          </cell>
          <cell r="BG36">
            <v>150000</v>
          </cell>
        </row>
        <row r="37">
          <cell r="BB37">
            <v>3</v>
          </cell>
          <cell r="BC37">
            <v>1</v>
          </cell>
          <cell r="BD37">
            <v>3</v>
          </cell>
          <cell r="BE37">
            <v>15</v>
          </cell>
          <cell r="BF37">
            <v>300</v>
          </cell>
          <cell r="BG37">
            <v>200000</v>
          </cell>
        </row>
        <row r="38">
          <cell r="BB38">
            <v>4</v>
          </cell>
          <cell r="BC38">
            <v>1.5</v>
          </cell>
          <cell r="BD38">
            <v>4</v>
          </cell>
          <cell r="BE38">
            <v>20</v>
          </cell>
          <cell r="BF38">
            <v>400</v>
          </cell>
          <cell r="BG38">
            <v>250000</v>
          </cell>
        </row>
        <row r="39">
          <cell r="BB39">
            <v>5</v>
          </cell>
          <cell r="BC39" t="str">
            <v>&gt;1.5</v>
          </cell>
          <cell r="BD39" t="str">
            <v>&gt;4</v>
          </cell>
          <cell r="BE39" t="str">
            <v>&gt;20</v>
          </cell>
          <cell r="BF39" t="str">
            <v>&gt;400</v>
          </cell>
          <cell r="BG39" t="str">
            <v>&gt;250000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V60"/>
  <sheetViews>
    <sheetView showGridLines="0" showRowColHeaders="0" tabSelected="1" topLeftCell="B1" workbookViewId="0">
      <selection activeCell="H10" sqref="H10"/>
    </sheetView>
  </sheetViews>
  <sheetFormatPr baseColWidth="10" defaultColWidth="0" defaultRowHeight="12.75" zeroHeight="1" x14ac:dyDescent="0.2"/>
  <cols>
    <col min="1" max="1" width="11.42578125" style="115" hidden="1" customWidth="1"/>
    <col min="2" max="2" width="11.42578125" style="115" customWidth="1"/>
    <col min="3" max="3" width="2.7109375" customWidth="1"/>
    <col min="4" max="4" width="22.85546875" style="117" customWidth="1"/>
    <col min="5" max="5" width="11.42578125" customWidth="1"/>
    <col min="6" max="6" width="14.7109375" customWidth="1"/>
    <col min="7" max="7" width="16.85546875" style="9" customWidth="1"/>
    <col min="8" max="8" width="20.7109375" style="118" customWidth="1"/>
    <col min="9" max="9" width="11.42578125" style="119" customWidth="1"/>
    <col min="10" max="10" width="2.7109375" style="120" customWidth="1"/>
    <col min="11" max="11" width="11.42578125" style="121" customWidth="1"/>
    <col min="12" max="14" width="15.7109375" hidden="1" customWidth="1"/>
    <col min="15" max="18" width="11.42578125" hidden="1" customWidth="1"/>
    <col min="19" max="21" width="11.42578125" style="9" hidden="1" customWidth="1"/>
    <col min="22" max="22" width="23.42578125" hidden="1" customWidth="1"/>
    <col min="23" max="16384" width="11.42578125" hidden="1"/>
  </cols>
  <sheetData>
    <row r="1" spans="1:21" ht="13.5" thickBot="1" x14ac:dyDescent="0.25">
      <c r="A1" s="1"/>
      <c r="B1" s="1"/>
      <c r="C1" s="1"/>
      <c r="D1" s="2"/>
      <c r="E1" s="1"/>
      <c r="F1" s="1"/>
      <c r="G1" s="3"/>
      <c r="H1" s="4"/>
      <c r="I1" s="5"/>
      <c r="J1" s="6"/>
      <c r="K1" s="7"/>
      <c r="L1" s="8"/>
      <c r="M1" s="8"/>
      <c r="N1" s="8"/>
      <c r="O1" s="8"/>
      <c r="P1" s="8"/>
      <c r="Q1" s="8"/>
    </row>
    <row r="2" spans="1:21" s="15" customFormat="1" ht="20.100000000000001" customHeight="1" x14ac:dyDescent="0.25">
      <c r="A2" s="10"/>
      <c r="B2" s="10"/>
      <c r="C2" s="11"/>
      <c r="D2" s="137" t="s">
        <v>81</v>
      </c>
      <c r="E2" s="137"/>
      <c r="F2" s="137"/>
      <c r="G2" s="137"/>
      <c r="H2" s="137"/>
      <c r="I2" s="137"/>
      <c r="J2" s="12"/>
      <c r="K2" s="13"/>
      <c r="L2" s="14"/>
      <c r="M2" s="14"/>
      <c r="N2" s="14"/>
      <c r="O2" s="14"/>
      <c r="P2" s="14"/>
      <c r="Q2" s="14"/>
      <c r="S2" s="16"/>
      <c r="T2" s="16"/>
      <c r="U2" s="16"/>
    </row>
    <row r="3" spans="1:21" s="15" customFormat="1" ht="20.100000000000001" customHeight="1" x14ac:dyDescent="0.2">
      <c r="A3" s="10"/>
      <c r="B3" s="10"/>
      <c r="C3" s="17"/>
      <c r="D3" s="135" t="s">
        <v>0</v>
      </c>
      <c r="E3" s="135"/>
      <c r="F3" s="135"/>
      <c r="G3" s="135"/>
      <c r="H3" s="135"/>
      <c r="I3" s="135"/>
      <c r="J3" s="18"/>
      <c r="K3" s="13"/>
      <c r="L3" s="14"/>
      <c r="M3" s="14"/>
      <c r="N3" s="14"/>
      <c r="O3" s="14"/>
      <c r="P3" s="14"/>
      <c r="Q3" s="14"/>
      <c r="S3" s="16"/>
      <c r="T3" s="16"/>
      <c r="U3" s="16"/>
    </row>
    <row r="4" spans="1:21" s="15" customFormat="1" ht="20.100000000000001" customHeight="1" thickBot="1" x14ac:dyDescent="0.25">
      <c r="A4" s="10"/>
      <c r="B4" s="10"/>
      <c r="C4" s="19"/>
      <c r="D4" s="136"/>
      <c r="E4" s="136"/>
      <c r="F4" s="136"/>
      <c r="G4" s="136"/>
      <c r="H4" s="136"/>
      <c r="I4" s="136"/>
      <c r="J4" s="20"/>
      <c r="K4" s="13"/>
      <c r="L4" s="14"/>
      <c r="M4" s="14"/>
      <c r="N4" s="14"/>
      <c r="O4" s="14"/>
      <c r="P4" s="14"/>
      <c r="Q4" s="14"/>
      <c r="S4" s="16"/>
      <c r="T4" s="16"/>
      <c r="U4" s="16"/>
    </row>
    <row r="5" spans="1:21" ht="5.0999999999999996" customHeight="1" thickBot="1" x14ac:dyDescent="0.25">
      <c r="A5" s="1"/>
      <c r="B5" s="1"/>
      <c r="C5" s="1"/>
      <c r="D5" s="2"/>
      <c r="E5" s="1"/>
      <c r="F5" s="1"/>
      <c r="G5" s="3"/>
      <c r="H5" s="4"/>
      <c r="I5" s="5"/>
      <c r="J5" s="6"/>
      <c r="K5" s="7"/>
      <c r="L5" s="8"/>
      <c r="M5" s="8"/>
      <c r="N5" s="8"/>
      <c r="O5" s="8"/>
      <c r="P5" s="8"/>
      <c r="Q5" s="8"/>
      <c r="R5" s="21"/>
      <c r="S5" s="22"/>
    </row>
    <row r="6" spans="1:21" ht="20.100000000000001" customHeight="1" x14ac:dyDescent="0.2">
      <c r="A6" s="1"/>
      <c r="B6" s="1"/>
      <c r="C6" s="23"/>
      <c r="D6" s="24" t="s">
        <v>1</v>
      </c>
      <c r="E6" s="25"/>
      <c r="F6" s="25"/>
      <c r="G6" s="26" t="s">
        <v>2</v>
      </c>
      <c r="H6" s="27"/>
      <c r="I6" s="28"/>
      <c r="J6" s="29"/>
      <c r="K6" s="7"/>
      <c r="L6" s="30" t="s">
        <v>3</v>
      </c>
      <c r="M6" s="30" t="s">
        <v>4</v>
      </c>
      <c r="N6" s="30" t="s">
        <v>5</v>
      </c>
      <c r="O6" s="30" t="s">
        <v>6</v>
      </c>
      <c r="P6" s="30" t="s">
        <v>7</v>
      </c>
      <c r="Q6" s="8"/>
      <c r="R6" s="21"/>
      <c r="S6" s="22"/>
    </row>
    <row r="7" spans="1:21" ht="20.100000000000001" customHeight="1" x14ac:dyDescent="0.2">
      <c r="A7" s="1"/>
      <c r="B7" s="1"/>
      <c r="C7" s="31"/>
      <c r="D7" s="32" t="s">
        <v>8</v>
      </c>
      <c r="E7" s="33"/>
      <c r="F7" s="33"/>
      <c r="G7" s="34" t="s">
        <v>9</v>
      </c>
      <c r="H7" s="122"/>
      <c r="I7" s="35"/>
      <c r="J7" s="36"/>
      <c r="K7" s="7"/>
      <c r="L7" s="30" t="s">
        <v>10</v>
      </c>
      <c r="M7" s="37" t="s">
        <v>11</v>
      </c>
      <c r="N7" s="37" t="s">
        <v>12</v>
      </c>
      <c r="O7" s="38" t="s">
        <v>13</v>
      </c>
      <c r="P7" s="38" t="s">
        <v>14</v>
      </c>
      <c r="Q7" s="8"/>
      <c r="R7" s="21"/>
      <c r="S7" s="22"/>
    </row>
    <row r="8" spans="1:21" ht="20.100000000000001" customHeight="1" x14ac:dyDescent="0.2">
      <c r="A8" s="1"/>
      <c r="B8" s="1"/>
      <c r="C8" s="31"/>
      <c r="D8" s="32" t="s">
        <v>15</v>
      </c>
      <c r="E8" s="33"/>
      <c r="F8" s="33"/>
      <c r="G8" s="34" t="s">
        <v>16</v>
      </c>
      <c r="H8" s="123"/>
      <c r="I8" s="35"/>
      <c r="J8" s="36"/>
      <c r="K8" s="7"/>
      <c r="L8" s="37" t="s">
        <v>17</v>
      </c>
      <c r="M8" s="37" t="s">
        <v>18</v>
      </c>
      <c r="N8" s="37" t="s">
        <v>19</v>
      </c>
      <c r="O8" s="38" t="s">
        <v>20</v>
      </c>
      <c r="P8" s="38" t="s">
        <v>21</v>
      </c>
      <c r="Q8" s="8"/>
      <c r="R8" s="21"/>
      <c r="S8" s="22"/>
    </row>
    <row r="9" spans="1:21" ht="20.100000000000001" customHeight="1" x14ac:dyDescent="0.2">
      <c r="A9" s="1"/>
      <c r="B9" s="1"/>
      <c r="C9" s="31"/>
      <c r="D9" s="32" t="s">
        <v>22</v>
      </c>
      <c r="E9" s="33"/>
      <c r="F9" s="33"/>
      <c r="G9" s="34" t="s">
        <v>16</v>
      </c>
      <c r="H9" s="123"/>
      <c r="I9" s="35"/>
      <c r="J9" s="36"/>
      <c r="K9" s="7"/>
      <c r="L9" s="37" t="s">
        <v>12</v>
      </c>
      <c r="M9" s="37" t="s">
        <v>23</v>
      </c>
      <c r="N9" s="37" t="s">
        <v>24</v>
      </c>
      <c r="O9" s="38" t="s">
        <v>25</v>
      </c>
      <c r="P9" s="38" t="s">
        <v>26</v>
      </c>
      <c r="Q9" s="8"/>
      <c r="R9" s="21"/>
      <c r="S9" s="22"/>
    </row>
    <row r="10" spans="1:21" ht="20.100000000000001" customHeight="1" x14ac:dyDescent="0.2">
      <c r="A10" s="1"/>
      <c r="B10" s="1"/>
      <c r="C10" s="31"/>
      <c r="D10" s="32" t="s">
        <v>27</v>
      </c>
      <c r="E10" s="33"/>
      <c r="F10" s="33"/>
      <c r="G10" s="34" t="s">
        <v>16</v>
      </c>
      <c r="H10" s="123"/>
      <c r="I10" s="35"/>
      <c r="J10" s="36"/>
      <c r="K10" s="7"/>
      <c r="L10" s="37"/>
      <c r="M10" s="37"/>
      <c r="N10" s="37"/>
      <c r="O10" s="38" t="s">
        <v>28</v>
      </c>
      <c r="P10" s="38"/>
      <c r="Q10" s="8"/>
      <c r="R10" s="21"/>
      <c r="S10" s="22"/>
    </row>
    <row r="11" spans="1:21" ht="20.100000000000001" customHeight="1" x14ac:dyDescent="0.2">
      <c r="A11" s="1"/>
      <c r="B11" s="1"/>
      <c r="C11" s="31"/>
      <c r="D11" s="32" t="s">
        <v>29</v>
      </c>
      <c r="E11" s="33"/>
      <c r="F11" s="33"/>
      <c r="G11" s="34" t="s">
        <v>9</v>
      </c>
      <c r="H11" s="124"/>
      <c r="I11" s="35"/>
      <c r="J11" s="36"/>
      <c r="K11" s="7"/>
      <c r="L11" s="37"/>
      <c r="M11" s="37"/>
      <c r="N11" s="37"/>
      <c r="O11" s="38" t="s">
        <v>30</v>
      </c>
      <c r="P11" s="38"/>
      <c r="Q11" s="8"/>
      <c r="R11" s="21"/>
      <c r="S11" s="22"/>
    </row>
    <row r="12" spans="1:21" ht="20.100000000000001" customHeight="1" x14ac:dyDescent="0.2">
      <c r="A12" s="1"/>
      <c r="B12" s="1"/>
      <c r="C12" s="31"/>
      <c r="D12" s="32" t="s">
        <v>31</v>
      </c>
      <c r="E12" s="33"/>
      <c r="F12" s="131"/>
      <c r="G12" s="131"/>
      <c r="H12" s="131"/>
      <c r="I12" s="35"/>
      <c r="J12" s="36"/>
      <c r="K12" s="7"/>
      <c r="L12" s="37"/>
      <c r="M12" s="37"/>
      <c r="N12" s="37"/>
      <c r="O12" s="8"/>
      <c r="P12" s="8"/>
      <c r="Q12" s="8"/>
      <c r="R12" s="21"/>
      <c r="S12" s="22"/>
    </row>
    <row r="13" spans="1:21" ht="5.0999999999999996" customHeight="1" thickBot="1" x14ac:dyDescent="0.25">
      <c r="A13" s="1"/>
      <c r="B13" s="1"/>
      <c r="C13" s="39"/>
      <c r="D13" s="40"/>
      <c r="E13" s="41"/>
      <c r="F13" s="42"/>
      <c r="G13" s="42"/>
      <c r="H13" s="42"/>
      <c r="I13" s="43"/>
      <c r="J13" s="44"/>
      <c r="K13" s="7"/>
      <c r="L13" s="37"/>
      <c r="M13" s="37"/>
      <c r="N13" s="37"/>
      <c r="O13" s="8"/>
      <c r="P13" s="8"/>
      <c r="Q13" s="8"/>
      <c r="R13" s="21"/>
      <c r="S13" s="22"/>
    </row>
    <row r="14" spans="1:21" s="56" customFormat="1" ht="5.0999999999999996" customHeight="1" thickBot="1" x14ac:dyDescent="0.25">
      <c r="A14" s="45"/>
      <c r="B14" s="45"/>
      <c r="C14" s="45"/>
      <c r="D14" s="46"/>
      <c r="E14" s="45"/>
      <c r="F14" s="45"/>
      <c r="G14" s="47"/>
      <c r="H14" s="48"/>
      <c r="I14" s="49"/>
      <c r="J14" s="50"/>
      <c r="K14" s="51"/>
      <c r="L14" s="52"/>
      <c r="M14" s="52"/>
      <c r="N14" s="52"/>
      <c r="O14" s="52"/>
      <c r="P14" s="52"/>
      <c r="Q14" s="52"/>
      <c r="R14" s="53"/>
      <c r="S14" s="54"/>
      <c r="T14" s="55"/>
      <c r="U14" s="55"/>
    </row>
    <row r="15" spans="1:21" ht="20.100000000000001" customHeight="1" x14ac:dyDescent="0.2">
      <c r="A15" s="1"/>
      <c r="B15" s="1"/>
      <c r="C15" s="23"/>
      <c r="D15" s="24" t="s">
        <v>32</v>
      </c>
      <c r="E15" s="25"/>
      <c r="F15" s="25"/>
      <c r="G15" s="57"/>
      <c r="H15" s="27"/>
      <c r="I15" s="58" t="s">
        <v>33</v>
      </c>
      <c r="J15" s="29"/>
      <c r="K15" s="7"/>
      <c r="L15" s="8"/>
      <c r="M15" s="8"/>
      <c r="N15" s="8"/>
      <c r="O15" s="8"/>
      <c r="P15" s="8"/>
      <c r="Q15" s="8"/>
      <c r="R15" s="21"/>
      <c r="S15" s="22"/>
    </row>
    <row r="16" spans="1:21" ht="20.100000000000001" customHeight="1" x14ac:dyDescent="0.2">
      <c r="A16" s="1"/>
      <c r="B16" s="1"/>
      <c r="C16" s="31"/>
      <c r="D16" s="32" t="s">
        <v>34</v>
      </c>
      <c r="E16" s="33"/>
      <c r="F16" s="33"/>
      <c r="G16" s="34" t="s">
        <v>35</v>
      </c>
      <c r="H16" s="123"/>
      <c r="I16" s="35">
        <f>IF(ISERROR(LOG10(H16)),0,ROUND(LOG10(H16),1))</f>
        <v>0</v>
      </c>
      <c r="J16" s="36"/>
      <c r="K16" s="7"/>
      <c r="L16" s="8"/>
      <c r="M16" s="8"/>
      <c r="N16" s="8"/>
      <c r="O16" s="8"/>
      <c r="P16" s="8"/>
      <c r="Q16" s="8"/>
      <c r="R16" s="21"/>
      <c r="S16" s="22"/>
    </row>
    <row r="17" spans="1:21" ht="20.100000000000001" customHeight="1" x14ac:dyDescent="0.2">
      <c r="A17" s="1"/>
      <c r="B17" s="1"/>
      <c r="C17" s="31"/>
      <c r="D17" s="32" t="s">
        <v>36</v>
      </c>
      <c r="E17" s="33"/>
      <c r="F17" s="33"/>
      <c r="G17" s="34"/>
      <c r="H17" s="125" t="s">
        <v>12</v>
      </c>
      <c r="I17" s="35">
        <f>IF(H17="ja",1,0)</f>
        <v>0</v>
      </c>
      <c r="J17" s="36"/>
      <c r="K17" s="7"/>
      <c r="L17" s="8"/>
      <c r="M17" s="8"/>
      <c r="N17" s="8"/>
      <c r="O17" s="8"/>
      <c r="P17" s="8"/>
      <c r="Q17" s="8"/>
      <c r="R17" s="21"/>
      <c r="S17" s="22"/>
      <c r="T17"/>
      <c r="U17"/>
    </row>
    <row r="18" spans="1:21" ht="20.100000000000001" customHeight="1" x14ac:dyDescent="0.2">
      <c r="A18" s="1"/>
      <c r="B18" s="1"/>
      <c r="C18" s="31"/>
      <c r="D18" s="32" t="s">
        <v>37</v>
      </c>
      <c r="E18" s="33"/>
      <c r="F18" s="33"/>
      <c r="G18" s="34" t="s">
        <v>38</v>
      </c>
      <c r="H18" s="123"/>
      <c r="I18" s="35">
        <f>IF(H18&gt;=8,1,ROUND(H18/8,1))</f>
        <v>0</v>
      </c>
      <c r="J18" s="36"/>
      <c r="K18" s="7"/>
      <c r="L18" s="8"/>
      <c r="M18" s="8"/>
      <c r="N18" s="8"/>
      <c r="O18" s="8"/>
      <c r="P18" s="8"/>
      <c r="Q18" s="8"/>
      <c r="R18" s="21"/>
      <c r="S18" s="22"/>
      <c r="T18"/>
      <c r="U18"/>
    </row>
    <row r="19" spans="1:21" ht="20.100000000000001" customHeight="1" x14ac:dyDescent="0.2">
      <c r="A19" s="1"/>
      <c r="B19" s="1"/>
      <c r="C19" s="31"/>
      <c r="D19" s="32" t="s">
        <v>39</v>
      </c>
      <c r="E19" s="33"/>
      <c r="F19" s="33"/>
      <c r="G19" s="34" t="s">
        <v>38</v>
      </c>
      <c r="H19" s="123"/>
      <c r="I19" s="35">
        <f>ROUND(H19/8,1)</f>
        <v>0</v>
      </c>
      <c r="J19" s="36"/>
      <c r="K19" s="7"/>
      <c r="L19" s="8"/>
      <c r="M19" s="8"/>
      <c r="N19" s="8"/>
      <c r="O19" s="8"/>
      <c r="P19" s="8"/>
      <c r="Q19" s="8"/>
      <c r="R19" s="21"/>
      <c r="S19" s="22"/>
      <c r="T19"/>
      <c r="U19"/>
    </row>
    <row r="20" spans="1:21" ht="20.100000000000001" customHeight="1" x14ac:dyDescent="0.2">
      <c r="A20" s="1"/>
      <c r="B20" s="1"/>
      <c r="C20" s="31"/>
      <c r="D20" s="32" t="s">
        <v>40</v>
      </c>
      <c r="E20" s="33"/>
      <c r="F20" s="33"/>
      <c r="G20" s="34"/>
      <c r="H20" s="125" t="s">
        <v>11</v>
      </c>
      <c r="I20" s="35">
        <f>IF(H20="beidseitig",1,IF(H20="einseitig",0.5,0))</f>
        <v>0</v>
      </c>
      <c r="J20" s="36"/>
      <c r="K20" s="59"/>
      <c r="T20"/>
      <c r="U20"/>
    </row>
    <row r="21" spans="1:21" ht="20.100000000000001" customHeight="1" x14ac:dyDescent="0.2">
      <c r="A21" s="1"/>
      <c r="B21" s="1"/>
      <c r="C21" s="31"/>
      <c r="D21" s="32" t="s">
        <v>41</v>
      </c>
      <c r="E21" s="33"/>
      <c r="F21" s="33"/>
      <c r="G21" s="60"/>
      <c r="H21" s="123"/>
      <c r="I21" s="35"/>
      <c r="J21" s="36"/>
      <c r="K21" s="59"/>
      <c r="L21" s="61" t="s">
        <v>42</v>
      </c>
      <c r="M21" s="62" t="s">
        <v>43</v>
      </c>
      <c r="T21"/>
      <c r="U21"/>
    </row>
    <row r="22" spans="1:21" ht="20.100000000000001" customHeight="1" x14ac:dyDescent="0.2">
      <c r="A22" s="1"/>
      <c r="B22" s="1"/>
      <c r="C22" s="31"/>
      <c r="D22" s="63" t="s">
        <v>44</v>
      </c>
      <c r="E22" s="33"/>
      <c r="F22" s="33"/>
      <c r="G22" s="34"/>
      <c r="H22" s="64"/>
      <c r="I22" s="65">
        <f>SUM(I16:I20)*H21/100</f>
        <v>0</v>
      </c>
      <c r="J22" s="66"/>
      <c r="K22" s="59"/>
      <c r="M22" s="67" t="s">
        <v>45</v>
      </c>
      <c r="T22"/>
      <c r="U22"/>
    </row>
    <row r="23" spans="1:21" ht="5.0999999999999996" customHeight="1" x14ac:dyDescent="0.2">
      <c r="A23" s="1"/>
      <c r="B23" s="1"/>
      <c r="C23" s="31"/>
      <c r="D23" s="63"/>
      <c r="E23" s="33"/>
      <c r="F23" s="33"/>
      <c r="G23" s="34"/>
      <c r="H23" s="64"/>
      <c r="I23" s="65"/>
      <c r="J23" s="66"/>
      <c r="K23" s="59"/>
      <c r="T23"/>
      <c r="U23"/>
    </row>
    <row r="24" spans="1:21" ht="5.0999999999999996" customHeight="1" x14ac:dyDescent="0.2">
      <c r="A24" s="1"/>
      <c r="B24" s="1"/>
      <c r="C24" s="68"/>
      <c r="D24" s="69"/>
      <c r="E24" s="70"/>
      <c r="F24" s="70"/>
      <c r="G24" s="71"/>
      <c r="H24" s="72"/>
      <c r="I24" s="73"/>
      <c r="J24" s="74"/>
      <c r="K24" s="59"/>
      <c r="T24"/>
      <c r="U24"/>
    </row>
    <row r="25" spans="1:21" ht="20.100000000000001" customHeight="1" x14ac:dyDescent="0.2">
      <c r="A25" s="1"/>
      <c r="B25" s="1"/>
      <c r="C25" s="31"/>
      <c r="D25" s="75" t="s">
        <v>46</v>
      </c>
      <c r="E25" s="33"/>
      <c r="F25" s="33"/>
      <c r="G25" s="34"/>
      <c r="H25" s="76"/>
      <c r="I25" s="35" t="s">
        <v>33</v>
      </c>
      <c r="J25" s="36"/>
      <c r="K25" s="59"/>
      <c r="M25" s="77" t="s">
        <v>47</v>
      </c>
      <c r="N25" s="62" t="s">
        <v>48</v>
      </c>
      <c r="O25" s="77" t="s">
        <v>49</v>
      </c>
      <c r="T25"/>
      <c r="U25"/>
    </row>
    <row r="26" spans="1:21" ht="20.100000000000001" customHeight="1" x14ac:dyDescent="0.2">
      <c r="A26" s="1"/>
      <c r="B26" s="1"/>
      <c r="C26" s="31"/>
      <c r="D26" s="32" t="s">
        <v>50</v>
      </c>
      <c r="E26" s="33"/>
      <c r="F26" s="33"/>
      <c r="G26" s="34"/>
      <c r="H26" s="125" t="s">
        <v>12</v>
      </c>
      <c r="I26" s="35">
        <f>IF(H26="ja",1,0)</f>
        <v>0</v>
      </c>
      <c r="J26" s="36"/>
      <c r="K26" s="59"/>
      <c r="T26"/>
      <c r="U26"/>
    </row>
    <row r="27" spans="1:21" ht="20.100000000000001" customHeight="1" x14ac:dyDescent="0.2">
      <c r="A27" s="1"/>
      <c r="B27" s="1"/>
      <c r="C27" s="31"/>
      <c r="D27" s="32" t="s">
        <v>51</v>
      </c>
      <c r="E27" s="33"/>
      <c r="F27" s="33" t="s">
        <v>52</v>
      </c>
      <c r="G27" s="60"/>
      <c r="H27" s="125" t="s">
        <v>21</v>
      </c>
      <c r="I27" s="35">
        <f>IF(H27="Klasse I (hoch)",2,IF(H27="Klasse II (mässig)",1,0))</f>
        <v>1</v>
      </c>
      <c r="J27" s="36"/>
      <c r="K27" s="78"/>
      <c r="L27" s="79"/>
      <c r="M27" s="79"/>
      <c r="N27" s="79"/>
      <c r="O27" s="79"/>
      <c r="P27" s="79"/>
      <c r="T27"/>
      <c r="U27"/>
    </row>
    <row r="28" spans="1:21" ht="20.100000000000001" customHeight="1" x14ac:dyDescent="0.2">
      <c r="A28" s="1"/>
      <c r="B28" s="1"/>
      <c r="C28" s="31"/>
      <c r="D28" s="32" t="s">
        <v>53</v>
      </c>
      <c r="E28" s="33"/>
      <c r="F28" s="33"/>
      <c r="G28" s="34" t="s">
        <v>54</v>
      </c>
      <c r="H28" s="126" t="str">
        <f>IF(ISERROR(H10/H8),"",H10/H8)</f>
        <v/>
      </c>
      <c r="I28" s="35">
        <f>ROUND(IF(ISERROR(IF(1/H28&gt;2,2,1/H28)),0,IF(1/H28&gt;2,2,1/H28)),1)</f>
        <v>0</v>
      </c>
      <c r="J28" s="36"/>
      <c r="K28" s="78"/>
      <c r="L28" s="79"/>
      <c r="M28" s="79"/>
      <c r="N28" s="79"/>
      <c r="O28" s="79"/>
      <c r="P28" s="79"/>
      <c r="T28"/>
      <c r="U28"/>
    </row>
    <row r="29" spans="1:21" ht="20.100000000000001" customHeight="1" x14ac:dyDescent="0.2">
      <c r="A29" s="1"/>
      <c r="B29" s="1"/>
      <c r="C29" s="31"/>
      <c r="D29" s="32" t="s">
        <v>55</v>
      </c>
      <c r="E29" s="33"/>
      <c r="F29" s="33"/>
      <c r="G29" s="34" t="s">
        <v>9</v>
      </c>
      <c r="H29" s="127">
        <f>H11</f>
        <v>0</v>
      </c>
      <c r="I29" s="35">
        <f>ROUND(IF(ISERROR(IF(1+1/H29&gt;2,2,1+1/H29)),0,IF(1+1/H29&gt;2,2,1+1/H29)),1)</f>
        <v>0</v>
      </c>
      <c r="J29" s="36"/>
      <c r="K29" s="59"/>
      <c r="T29"/>
      <c r="U29"/>
    </row>
    <row r="30" spans="1:21" ht="20.100000000000001" customHeight="1" x14ac:dyDescent="0.2">
      <c r="A30" s="1"/>
      <c r="B30" s="1"/>
      <c r="C30" s="31"/>
      <c r="D30" s="32" t="s">
        <v>56</v>
      </c>
      <c r="E30" s="33"/>
      <c r="F30" s="33"/>
      <c r="G30" s="34"/>
      <c r="H30" s="125" t="s">
        <v>12</v>
      </c>
      <c r="I30" s="35">
        <f>IF(H30="viel",2,IF(H30="mittel",1,0))</f>
        <v>0</v>
      </c>
      <c r="J30" s="36"/>
      <c r="K30" s="59"/>
      <c r="T30"/>
      <c r="U30"/>
    </row>
    <row r="31" spans="1:21" ht="20.100000000000001" customHeight="1" x14ac:dyDescent="0.2">
      <c r="A31" s="1"/>
      <c r="B31" s="1"/>
      <c r="C31" s="31"/>
      <c r="D31" s="32" t="s">
        <v>57</v>
      </c>
      <c r="E31" s="33"/>
      <c r="F31" s="33"/>
      <c r="G31" s="34"/>
      <c r="H31" s="125" t="s">
        <v>17</v>
      </c>
      <c r="I31" s="35">
        <f>IF(H31="ja",2,0)</f>
        <v>2</v>
      </c>
      <c r="J31" s="36"/>
      <c r="K31" s="59"/>
      <c r="T31"/>
      <c r="U31"/>
    </row>
    <row r="32" spans="1:21" ht="20.100000000000001" customHeight="1" thickBot="1" x14ac:dyDescent="0.25">
      <c r="A32" s="1"/>
      <c r="B32" s="1"/>
      <c r="C32" s="31"/>
      <c r="D32" s="32"/>
      <c r="E32" s="33"/>
      <c r="F32" s="33"/>
      <c r="G32" s="34"/>
      <c r="H32" s="80"/>
      <c r="I32" s="35"/>
      <c r="J32" s="36"/>
      <c r="K32" s="59"/>
      <c r="T32"/>
      <c r="U32"/>
    </row>
    <row r="33" spans="1:21" ht="20.100000000000001" customHeight="1" thickBot="1" x14ac:dyDescent="0.25">
      <c r="A33" s="1"/>
      <c r="B33" s="1"/>
      <c r="C33" s="31"/>
      <c r="D33" s="81" t="s">
        <v>58</v>
      </c>
      <c r="E33" s="82"/>
      <c r="F33" s="82"/>
      <c r="G33" s="83"/>
      <c r="H33" s="84"/>
      <c r="I33" s="128">
        <f>SUM(I22:I31)</f>
        <v>3</v>
      </c>
      <c r="J33" s="36"/>
      <c r="K33" s="59"/>
      <c r="S33"/>
      <c r="T33"/>
      <c r="U33"/>
    </row>
    <row r="34" spans="1:21" ht="5.0999999999999996" customHeight="1" thickBot="1" x14ac:dyDescent="0.25">
      <c r="A34" s="1"/>
      <c r="B34" s="1"/>
      <c r="C34" s="39"/>
      <c r="D34" s="85"/>
      <c r="E34" s="41"/>
      <c r="F34" s="41"/>
      <c r="G34" s="86"/>
      <c r="H34" s="87"/>
      <c r="I34" s="88"/>
      <c r="J34" s="44"/>
      <c r="K34" s="59"/>
      <c r="S34"/>
      <c r="T34"/>
      <c r="U34"/>
    </row>
    <row r="35" spans="1:21" ht="5.0999999999999996" customHeight="1" thickBot="1" x14ac:dyDescent="0.25">
      <c r="A35" s="1"/>
      <c r="B35" s="1"/>
      <c r="C35" s="1"/>
      <c r="D35" s="2"/>
      <c r="E35" s="1"/>
      <c r="F35" s="1"/>
      <c r="G35" s="3"/>
      <c r="H35" s="4"/>
      <c r="I35" s="5"/>
      <c r="J35" s="6"/>
      <c r="K35" s="59"/>
      <c r="S35"/>
      <c r="T35"/>
      <c r="U35"/>
    </row>
    <row r="36" spans="1:21" ht="20.100000000000001" customHeight="1" x14ac:dyDescent="0.2">
      <c r="A36" s="1"/>
      <c r="B36" s="1"/>
      <c r="C36" s="23"/>
      <c r="D36" s="24" t="s">
        <v>59</v>
      </c>
      <c r="E36" s="25"/>
      <c r="F36" s="25"/>
      <c r="G36" s="57"/>
      <c r="H36" s="27"/>
      <c r="I36" s="58" t="s">
        <v>33</v>
      </c>
      <c r="J36" s="29"/>
      <c r="K36" s="59"/>
      <c r="S36"/>
      <c r="T36"/>
      <c r="U36"/>
    </row>
    <row r="37" spans="1:21" ht="20.100000000000001" customHeight="1" x14ac:dyDescent="0.2">
      <c r="A37" s="1"/>
      <c r="B37" s="1"/>
      <c r="C37" s="31"/>
      <c r="D37" s="32" t="s">
        <v>60</v>
      </c>
      <c r="E37" s="33"/>
      <c r="F37" s="33"/>
      <c r="G37" s="34" t="s">
        <v>61</v>
      </c>
      <c r="H37" s="123"/>
      <c r="I37" s="35"/>
      <c r="J37" s="36"/>
      <c r="K37" s="59"/>
      <c r="M37" s="22"/>
      <c r="N37" s="22"/>
      <c r="O37" s="21"/>
      <c r="P37" s="21"/>
      <c r="Q37" s="21"/>
      <c r="S37"/>
      <c r="T37"/>
      <c r="U37"/>
    </row>
    <row r="38" spans="1:21" ht="20.100000000000001" customHeight="1" x14ac:dyDescent="0.2">
      <c r="A38" s="1"/>
      <c r="B38" s="1"/>
      <c r="C38" s="31"/>
      <c r="D38" s="32" t="s">
        <v>62</v>
      </c>
      <c r="E38" s="33"/>
      <c r="F38" s="33"/>
      <c r="G38" s="34" t="s">
        <v>38</v>
      </c>
      <c r="H38" s="123"/>
      <c r="I38" s="35"/>
      <c r="J38" s="36"/>
      <c r="K38" s="59"/>
      <c r="S38"/>
      <c r="T38"/>
      <c r="U38"/>
    </row>
    <row r="39" spans="1:21" ht="20.100000000000001" customHeight="1" x14ac:dyDescent="0.2">
      <c r="A39" s="1"/>
      <c r="B39" s="1"/>
      <c r="C39" s="31"/>
      <c r="D39" s="32" t="s">
        <v>63</v>
      </c>
      <c r="E39" s="33"/>
      <c r="F39" s="33"/>
      <c r="G39" s="34" t="s">
        <v>64</v>
      </c>
      <c r="H39" s="129">
        <f>(100-H38)*H37/5000+H37*H38/1500</f>
        <v>0</v>
      </c>
      <c r="I39" s="89"/>
      <c r="J39" s="36"/>
      <c r="K39" s="59"/>
      <c r="S39"/>
      <c r="T39"/>
      <c r="U39"/>
    </row>
    <row r="40" spans="1:21" ht="20.100000000000001" customHeight="1" x14ac:dyDescent="0.2">
      <c r="A40" s="1"/>
      <c r="B40" s="1"/>
      <c r="C40" s="31"/>
      <c r="D40" s="32" t="s">
        <v>65</v>
      </c>
      <c r="E40" s="33"/>
      <c r="F40" s="33"/>
      <c r="G40" s="34" t="s">
        <v>64</v>
      </c>
      <c r="H40" s="123"/>
      <c r="I40" s="35"/>
      <c r="J40" s="36"/>
      <c r="K40" s="59"/>
      <c r="S40"/>
      <c r="T40"/>
      <c r="U40"/>
    </row>
    <row r="41" spans="1:21" ht="20.100000000000001" customHeight="1" x14ac:dyDescent="0.2">
      <c r="A41" s="1"/>
      <c r="B41" s="1"/>
      <c r="C41" s="31"/>
      <c r="D41" s="32" t="s">
        <v>66</v>
      </c>
      <c r="E41" s="33"/>
      <c r="F41" s="33"/>
      <c r="G41" s="34" t="s">
        <v>64</v>
      </c>
      <c r="H41" s="129">
        <f>H39+H40</f>
        <v>0</v>
      </c>
      <c r="I41" s="35"/>
      <c r="J41" s="36"/>
      <c r="K41" s="59"/>
      <c r="S41"/>
      <c r="T41"/>
      <c r="U41"/>
    </row>
    <row r="42" spans="1:21" ht="20.100000000000001" customHeight="1" x14ac:dyDescent="0.2">
      <c r="A42" s="1"/>
      <c r="B42" s="1"/>
      <c r="C42" s="31"/>
      <c r="D42" s="32" t="s">
        <v>67</v>
      </c>
      <c r="E42" s="33"/>
      <c r="F42" s="33"/>
      <c r="G42" s="34" t="s">
        <v>68</v>
      </c>
      <c r="H42" s="129" t="str">
        <f>IF(ISERROR(H41/H7),"",H41/H7)</f>
        <v/>
      </c>
      <c r="I42" s="35">
        <f>IF(ISERROR(H42/4000),0,ROUND(H42/4000,1))</f>
        <v>0</v>
      </c>
      <c r="J42" s="36"/>
      <c r="K42" s="59"/>
      <c r="S42"/>
      <c r="T42"/>
      <c r="U42"/>
    </row>
    <row r="43" spans="1:21" ht="20.100000000000001" customHeight="1" x14ac:dyDescent="0.2">
      <c r="A43" s="1"/>
      <c r="B43" s="1"/>
      <c r="C43" s="31"/>
      <c r="D43" s="32" t="s">
        <v>69</v>
      </c>
      <c r="E43" s="33"/>
      <c r="F43" s="33"/>
      <c r="G43" s="34"/>
      <c r="H43" s="125" t="s">
        <v>12</v>
      </c>
      <c r="I43" s="35">
        <f>IF(H43="ja",2,0)</f>
        <v>0</v>
      </c>
      <c r="J43" s="36"/>
      <c r="K43" s="59"/>
      <c r="S43"/>
      <c r="T43"/>
      <c r="U43"/>
    </row>
    <row r="44" spans="1:21" ht="20.100000000000001" customHeight="1" x14ac:dyDescent="0.2">
      <c r="A44" s="1"/>
      <c r="B44" s="1"/>
      <c r="C44" s="31"/>
      <c r="D44" s="90" t="s">
        <v>70</v>
      </c>
      <c r="E44" s="91"/>
      <c r="F44" s="91"/>
      <c r="G44" s="92" t="s">
        <v>71</v>
      </c>
      <c r="H44" s="123"/>
      <c r="I44" s="93">
        <f>IF(ISERROR(H44/H7/500),0,ROUND(H44/H7/500,1))</f>
        <v>0</v>
      </c>
      <c r="J44" s="36"/>
      <c r="K44" s="59"/>
      <c r="S44"/>
      <c r="T44"/>
      <c r="U44"/>
    </row>
    <row r="45" spans="1:21" ht="20.100000000000001" customHeight="1" x14ac:dyDescent="0.2">
      <c r="A45" s="1"/>
      <c r="B45" s="1"/>
      <c r="C45" s="31"/>
      <c r="D45" s="94" t="s">
        <v>72</v>
      </c>
      <c r="E45" s="95"/>
      <c r="F45" s="95"/>
      <c r="G45" s="96"/>
      <c r="H45" s="130" t="s">
        <v>20</v>
      </c>
      <c r="I45" s="97">
        <f>IF(H45="Landschaftsschutzgebiet",4,IF(H45="Wald, Fruchtfolgeflächen",3,IF(H45="Landwirtschaft ohne FFF",2,IF(H45="Baugebiet",1,0))))</f>
        <v>1</v>
      </c>
      <c r="J45" s="36"/>
      <c r="K45" s="59"/>
      <c r="S45"/>
      <c r="T45"/>
      <c r="U45"/>
    </row>
    <row r="46" spans="1:21" ht="20.100000000000001" customHeight="1" x14ac:dyDescent="0.2">
      <c r="A46" s="1"/>
      <c r="B46" s="1"/>
      <c r="C46" s="31"/>
      <c r="D46" s="98" t="s">
        <v>73</v>
      </c>
      <c r="E46" s="99"/>
      <c r="F46" s="99"/>
      <c r="G46" s="100"/>
      <c r="H46" s="101"/>
      <c r="I46" s="102">
        <f>ROUND(I44*I45,1)</f>
        <v>0</v>
      </c>
      <c r="J46" s="36"/>
      <c r="K46" s="59"/>
      <c r="S46"/>
      <c r="T46"/>
      <c r="U46"/>
    </row>
    <row r="47" spans="1:21" ht="20.100000000000001" customHeight="1" x14ac:dyDescent="0.2">
      <c r="A47" s="1"/>
      <c r="B47" s="1"/>
      <c r="C47" s="31"/>
      <c r="D47" s="32" t="s">
        <v>74</v>
      </c>
      <c r="E47" s="33"/>
      <c r="F47" s="33"/>
      <c r="G47" s="34" t="s">
        <v>38</v>
      </c>
      <c r="H47" s="123"/>
      <c r="I47" s="35">
        <f>IF(H47&gt;49,1,0)</f>
        <v>0</v>
      </c>
      <c r="J47" s="36"/>
      <c r="K47" s="59"/>
      <c r="S47"/>
      <c r="T47"/>
      <c r="U47"/>
    </row>
    <row r="48" spans="1:21" ht="20.100000000000001" customHeight="1" x14ac:dyDescent="0.2">
      <c r="A48" s="1"/>
      <c r="B48" s="1"/>
      <c r="C48" s="31"/>
      <c r="D48" s="32" t="s">
        <v>75</v>
      </c>
      <c r="E48" s="33"/>
      <c r="F48" s="33"/>
      <c r="G48" s="34" t="s">
        <v>76</v>
      </c>
      <c r="H48" s="123"/>
      <c r="I48" s="35">
        <f>IF(ROUND(IF(ISERROR(LOG10(1000000/H48)),0,LOG10(1000000/H48)),1)&gt;2,2,ROUND(IF(ISERROR(LOG10(1000000/H48)),0,LOG10(1000000/H48)),1))</f>
        <v>0</v>
      </c>
      <c r="J48" s="36"/>
      <c r="K48" s="59"/>
      <c r="S48"/>
      <c r="T48"/>
      <c r="U48"/>
    </row>
    <row r="49" spans="1:21" ht="5.0999999999999996" customHeight="1" thickBot="1" x14ac:dyDescent="0.25">
      <c r="A49" s="1"/>
      <c r="B49" s="1"/>
      <c r="C49" s="39"/>
      <c r="D49" s="40"/>
      <c r="E49" s="41"/>
      <c r="F49" s="41"/>
      <c r="G49" s="86"/>
      <c r="H49" s="103"/>
      <c r="I49" s="43"/>
      <c r="J49" s="44"/>
      <c r="K49" s="59"/>
    </row>
    <row r="50" spans="1:21" ht="5.0999999999999996" customHeight="1" thickBot="1" x14ac:dyDescent="0.25">
      <c r="A50" s="1"/>
      <c r="B50" s="1"/>
      <c r="C50" s="33"/>
      <c r="D50" s="32"/>
      <c r="E50" s="33"/>
      <c r="F50" s="33"/>
      <c r="G50" s="34"/>
      <c r="H50" s="104"/>
      <c r="I50" s="49"/>
      <c r="J50" s="50"/>
      <c r="K50" s="59"/>
    </row>
    <row r="51" spans="1:21" ht="20.100000000000001" customHeight="1" thickBot="1" x14ac:dyDescent="0.25">
      <c r="A51" s="1"/>
      <c r="B51" s="1"/>
      <c r="C51" s="23"/>
      <c r="D51" s="24" t="s">
        <v>77</v>
      </c>
      <c r="E51" s="25"/>
      <c r="F51" s="25"/>
      <c r="G51" s="57"/>
      <c r="H51" s="27"/>
      <c r="I51" s="58"/>
      <c r="J51" s="29"/>
      <c r="K51" s="59"/>
    </row>
    <row r="52" spans="1:21" ht="20.100000000000001" customHeight="1" thickBot="1" x14ac:dyDescent="0.25">
      <c r="A52" s="1"/>
      <c r="B52" s="1"/>
      <c r="C52" s="31"/>
      <c r="D52" s="81" t="s">
        <v>78</v>
      </c>
      <c r="E52" s="82"/>
      <c r="F52" s="82"/>
      <c r="G52" s="83"/>
      <c r="H52" s="105"/>
      <c r="I52" s="128">
        <f>I42+I43+I46+I47+I48</f>
        <v>0</v>
      </c>
      <c r="J52" s="36"/>
      <c r="K52" s="59"/>
    </row>
    <row r="53" spans="1:21" ht="20.100000000000001" customHeight="1" thickBot="1" x14ac:dyDescent="0.25">
      <c r="A53" s="1"/>
      <c r="B53" s="1"/>
      <c r="C53" s="31"/>
      <c r="D53" s="81" t="s">
        <v>58</v>
      </c>
      <c r="E53" s="82"/>
      <c r="F53" s="82"/>
      <c r="G53" s="83"/>
      <c r="H53" s="84"/>
      <c r="I53" s="128">
        <f>I33</f>
        <v>3</v>
      </c>
      <c r="J53" s="36"/>
      <c r="K53" s="59"/>
    </row>
    <row r="54" spans="1:21" ht="20.100000000000001" customHeight="1" thickBot="1" x14ac:dyDescent="0.25">
      <c r="A54" s="1"/>
      <c r="B54" s="1"/>
      <c r="C54" s="31"/>
      <c r="D54" s="32"/>
      <c r="E54" s="33"/>
      <c r="F54" s="33"/>
      <c r="G54" s="34"/>
      <c r="H54" s="76"/>
      <c r="I54" s="35"/>
      <c r="J54" s="36"/>
      <c r="K54" s="59"/>
    </row>
    <row r="55" spans="1:21" ht="20.100000000000001" customHeight="1" thickBot="1" x14ac:dyDescent="0.25">
      <c r="A55" s="1"/>
      <c r="B55" s="1"/>
      <c r="C55" s="31"/>
      <c r="D55" s="81" t="s">
        <v>79</v>
      </c>
      <c r="E55" s="82"/>
      <c r="F55" s="82"/>
      <c r="G55" s="83"/>
      <c r="H55" s="105"/>
      <c r="I55" s="128">
        <f>IF(ISERROR(I33/I52),0,ROUND(I33/I52,1))</f>
        <v>0</v>
      </c>
      <c r="J55" s="36"/>
      <c r="K55" s="59"/>
    </row>
    <row r="56" spans="1:21" ht="20.100000000000001" customHeight="1" thickBot="1" x14ac:dyDescent="0.25">
      <c r="A56" s="1"/>
      <c r="B56" s="1"/>
      <c r="C56" s="31"/>
      <c r="D56" s="32"/>
      <c r="E56" s="33"/>
      <c r="F56" s="33"/>
      <c r="G56" s="34"/>
      <c r="H56" s="76"/>
      <c r="I56" s="35"/>
      <c r="J56" s="36"/>
      <c r="K56" s="59"/>
    </row>
    <row r="57" spans="1:21" s="112" customFormat="1" ht="20.100000000000001" customHeight="1" thickBot="1" x14ac:dyDescent="0.3">
      <c r="A57" s="106"/>
      <c r="B57" s="106"/>
      <c r="C57" s="107"/>
      <c r="D57" s="108" t="s">
        <v>80</v>
      </c>
      <c r="E57" s="109"/>
      <c r="F57" s="132" t="str">
        <f>IF(I55=0,"",IF(I55&gt;1,"verhältnismässig",IF(I55&lt;0.7,"unverhältnismässig, Kostensenkungen prüfen","vertiefte Abklärungen nötig")))</f>
        <v/>
      </c>
      <c r="G57" s="133"/>
      <c r="H57" s="133"/>
      <c r="I57" s="134"/>
      <c r="J57" s="110"/>
      <c r="K57" s="111"/>
      <c r="S57" s="113"/>
      <c r="T57" s="113"/>
      <c r="U57" s="113"/>
    </row>
    <row r="58" spans="1:21" ht="5.0999999999999996" customHeight="1" thickBot="1" x14ac:dyDescent="0.25">
      <c r="A58" s="1"/>
      <c r="B58" s="1"/>
      <c r="C58" s="39"/>
      <c r="D58" s="40"/>
      <c r="E58" s="41"/>
      <c r="F58" s="41"/>
      <c r="G58" s="86"/>
      <c r="H58" s="114"/>
      <c r="I58" s="43"/>
      <c r="J58" s="44"/>
      <c r="K58" s="59"/>
    </row>
    <row r="59" spans="1:21" s="115" customFormat="1" x14ac:dyDescent="0.2">
      <c r="A59" s="1"/>
      <c r="B59" s="1"/>
      <c r="C59" s="1"/>
      <c r="D59" s="2"/>
      <c r="E59" s="1"/>
      <c r="F59" s="1"/>
      <c r="G59" s="3"/>
      <c r="H59" s="4"/>
      <c r="I59" s="5"/>
      <c r="J59" s="6"/>
      <c r="K59" s="59"/>
      <c r="S59" s="116"/>
      <c r="T59" s="116"/>
      <c r="U59" s="116"/>
    </row>
    <row r="60" spans="1:21" s="115" customFormat="1" x14ac:dyDescent="0.2">
      <c r="A60" s="1"/>
      <c r="B60" s="1"/>
      <c r="C60" s="1"/>
      <c r="D60" s="2"/>
      <c r="E60" s="1"/>
      <c r="F60" s="1"/>
      <c r="G60" s="3"/>
      <c r="H60" s="4"/>
      <c r="I60" s="5"/>
      <c r="J60" s="6"/>
      <c r="K60" s="59"/>
      <c r="S60" s="116"/>
      <c r="T60" s="116"/>
      <c r="U60" s="116"/>
    </row>
  </sheetData>
  <sheetProtection algorithmName="SHA-512" hashValue="1C1OgVfKC556E3dTuHQyhEmCTK9+jjSyvN48HakLK05pu35x9kvEtxSXoQ9Uj/xp4ds+RKRGAemDsSEHLgoh8g==" saltValue="sjzrvwcBPVpvA85fSa4nag==" spinCount="100000" sheet="1" selectLockedCells="1"/>
  <mergeCells count="4">
    <mergeCell ref="F12:H12"/>
    <mergeCell ref="F57:I57"/>
    <mergeCell ref="D3:I4"/>
    <mergeCell ref="D2:I2"/>
  </mergeCells>
  <dataValidations count="6">
    <dataValidation type="list" allowBlank="1" showErrorMessage="1" errorTitle="Falscheingabe" error="Wählen Sie einen Wert aus der Liste aus" sqref="H17 H26 H43 H31">
      <formula1>Ja</formula1>
    </dataValidation>
    <dataValidation type="list" allowBlank="1" showErrorMessage="1" errorTitle="Falscheingabe" error="Wählen Sie einen Wert aus der Liste aus" sqref="H27">
      <formula1>Klasse</formula1>
    </dataValidation>
    <dataValidation type="list" allowBlank="1" showErrorMessage="1" errorTitle="Falscheingabe" error="Wählen Sie einen Wert aus der Liste aus" sqref="H30">
      <formula1>GWB</formula1>
    </dataValidation>
    <dataValidation type="list" allowBlank="1" showErrorMessage="1" errorTitle="Falscheingabe" error="Wählen Sie einen Wert aus der Liste aus" sqref="H45">
      <formula1>Nutz</formula1>
    </dataValidation>
    <dataValidation type="list" allowBlank="1" showErrorMessage="1" errorTitle="Falscheingabe" error="Wählen Sie einen Wert aus der Liste aus" sqref="H20">
      <formula1>LSW</formula1>
    </dataValidation>
    <dataValidation allowBlank="1" showErrorMessage="1" errorTitle="Falscheingabe" error="Wählen Sie einen Wert aus der Liste aus" sqref="H32:H34 H53"/>
  </dataValidation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Verhältnismässigkeit ASTRA</vt:lpstr>
      <vt:lpstr>GWB</vt:lpstr>
      <vt:lpstr>Ja</vt:lpstr>
      <vt:lpstr>Klasse</vt:lpstr>
      <vt:lpstr>LSW</vt:lpstr>
      <vt:lpstr>Nutz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 Zweifel</dc:creator>
  <cp:lastModifiedBy>Noemi Zweifel</cp:lastModifiedBy>
  <dcterms:created xsi:type="dcterms:W3CDTF">2024-01-23T12:36:09Z</dcterms:created>
  <dcterms:modified xsi:type="dcterms:W3CDTF">2024-02-06T09:06:45Z</dcterms:modified>
</cp:coreProperties>
</file>